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showInkAnnotation="0"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s://fjernvarmefyn365-my.sharepoint.com/personal/kna_fjernvarmefyn_dk/Documents/Skrivebord/"/>
    </mc:Choice>
  </mc:AlternateContent>
  <xr:revisionPtr revIDLastSave="1" documentId="8_{20F0D682-C1AE-4897-AD76-BCA1138D16DF}" xr6:coauthVersionLast="47" xr6:coauthVersionMax="47" xr10:uidLastSave="{22FE0082-E613-418A-A66D-B5DC65608694}"/>
  <bookViews>
    <workbookView xWindow="-120" yWindow="-120" windowWidth="29040" windowHeight="15840" activeTab="1" xr2:uid="{00000000-000D-0000-FFFF-FFFF00000000}"/>
  </bookViews>
  <sheets>
    <sheet name="Inddata" sheetId="1" r:id="rId1"/>
    <sheet name="Energipriser og omkostninger" sheetId="2" r:id="rId2"/>
    <sheet name="Finansiering" sheetId="7" r:id="rId3"/>
    <sheet name="Udtræk" sheetId="4" state="hidden" r:id="rId4"/>
  </sheets>
  <definedNames>
    <definedName name="Hovedstol_a">Finansiering!$C$4</definedName>
    <definedName name="Rente_a">Finansiering!$C$5</definedName>
    <definedName name="_xlnm.Print_Area" localSheetId="1">'Energipriser og omkostninger'!$A$1:$C$36</definedName>
    <definedName name="_xlnm.Print_Area" localSheetId="0">Inddata!$A$1:$C$40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2" l="1"/>
  <c r="H35" i="1" s="1"/>
  <c r="C27" i="1"/>
  <c r="B19" i="2"/>
  <c r="Q5" i="1"/>
  <c r="P11" i="1" s="1"/>
  <c r="G37" i="1"/>
  <c r="F37" i="1"/>
  <c r="F36" i="1"/>
  <c r="F35" i="1"/>
  <c r="G34" i="1"/>
  <c r="F34" i="1"/>
  <c r="B22" i="2"/>
  <c r="B40" i="2" l="1"/>
  <c r="B17" i="7"/>
  <c r="B19" i="7" s="1"/>
  <c r="B5" i="7"/>
  <c r="B17" i="1" l="1"/>
  <c r="B23" i="1" l="1"/>
  <c r="B51" i="2" s="1"/>
  <c r="B10" i="7" s="1"/>
  <c r="B12" i="7" s="1"/>
  <c r="B33" i="2" s="1"/>
  <c r="G36" i="1" l="1"/>
  <c r="G35" i="1"/>
  <c r="B31" i="2"/>
  <c r="B29" i="1" l="1"/>
  <c r="P48" i="1"/>
  <c r="M19" i="2"/>
  <c r="M20" i="2" s="1"/>
  <c r="P43" i="1"/>
  <c r="R43" i="1" l="1"/>
  <c r="R48" i="1"/>
  <c r="F9" i="4" l="1"/>
  <c r="G9" i="4" s="1"/>
  <c r="A2" i="2" l="1"/>
  <c r="B28" i="2" l="1"/>
  <c r="B18" i="2" l="1"/>
  <c r="P45" i="1"/>
  <c r="P47" i="1"/>
  <c r="R47" i="1" s="1"/>
  <c r="P46" i="1"/>
  <c r="O40" i="1"/>
  <c r="P41" i="1"/>
  <c r="P42" i="1"/>
  <c r="R42" i="1" s="1"/>
  <c r="B30" i="2"/>
  <c r="F7" i="4" l="1"/>
  <c r="G7" i="4" s="1"/>
  <c r="B21" i="2"/>
  <c r="E34" i="1" s="1"/>
  <c r="I34" i="1" s="1"/>
  <c r="R46" i="1"/>
  <c r="R41" i="1"/>
  <c r="R45" i="1"/>
  <c r="Q40" i="1"/>
  <c r="B23" i="2" l="1"/>
  <c r="B28" i="1"/>
  <c r="B37" i="2" l="1"/>
  <c r="B26" i="2"/>
  <c r="B27" i="2"/>
  <c r="F5" i="4"/>
  <c r="G5" i="4" s="1"/>
  <c r="G11" i="4" s="1"/>
  <c r="E35" i="1" l="1"/>
  <c r="I35" i="1" s="1"/>
  <c r="E36" i="1"/>
  <c r="I36" i="1" s="1"/>
  <c r="B41" i="2"/>
  <c r="E37" i="1"/>
  <c r="I37" i="1" s="1"/>
  <c r="B34" i="2"/>
</calcChain>
</file>

<file path=xl/sharedStrings.xml><?xml version="1.0" encoding="utf-8"?>
<sst xmlns="http://schemas.openxmlformats.org/spreadsheetml/2006/main" count="194" uniqueCount="123">
  <si>
    <t>Oplysninger om ejendommen</t>
  </si>
  <si>
    <t>Nuværende varmeudgift</t>
  </si>
  <si>
    <t>Nuværende forbrug</t>
  </si>
  <si>
    <t>Oliepris (Kr./liter inkl. moms)</t>
  </si>
  <si>
    <t>Elpris (Kr./kWh inkl. moms)</t>
  </si>
  <si>
    <t>Elpris - el til opvarmning (Kr./kWh inkl. moms)</t>
  </si>
  <si>
    <t>Energipriser</t>
  </si>
  <si>
    <t>El til fyr/cirkulationspumpe</t>
  </si>
  <si>
    <t>Køb af brændsel</t>
  </si>
  <si>
    <t>Årligt abonnement/målergebyr</t>
  </si>
  <si>
    <t>Køb af el til fyr/cirkulationspumpe</t>
  </si>
  <si>
    <t>Varmeudgift fjernvarme</t>
  </si>
  <si>
    <t>Årlig varmeudgift, nuværende i alt (Kr. inkl. moms)</t>
  </si>
  <si>
    <t>Årlig varmeudgift, fjernvarme i alt (Kr. inkl. moms)</t>
  </si>
  <si>
    <t>Målerbidrag, Fjernvarme Fyn (Kr. inkl. moms)</t>
  </si>
  <si>
    <t>Naturgas</t>
  </si>
  <si>
    <t>Olie</t>
  </si>
  <si>
    <t>El</t>
  </si>
  <si>
    <t>Ja</t>
  </si>
  <si>
    <t>Opvarmning</t>
  </si>
  <si>
    <t>Kondenserende</t>
  </si>
  <si>
    <t>Cirkulationapumpe</t>
  </si>
  <si>
    <t>Nej</t>
  </si>
  <si>
    <t>kr.</t>
  </si>
  <si>
    <t>energi</t>
  </si>
  <si>
    <t>Energiomregning</t>
  </si>
  <si>
    <t>Opvarmet kælderareal</t>
  </si>
  <si>
    <t>Gas</t>
  </si>
  <si>
    <t>energi/enhed</t>
  </si>
  <si>
    <t>GJ</t>
  </si>
  <si>
    <t>kWh/år</t>
  </si>
  <si>
    <t>%</t>
  </si>
  <si>
    <t xml:space="preserve">Årsvirkningsgrad for kedel/fyr: </t>
  </si>
  <si>
    <t xml:space="preserve">Nuværende forbrug: </t>
  </si>
  <si>
    <t>Investering i eget varmeanlæg</t>
  </si>
  <si>
    <t>Vejledning:</t>
  </si>
  <si>
    <t>Alle grå felter skal udfyldes, og der skal tages stilling til alle rullemenuerne.</t>
  </si>
  <si>
    <r>
      <t>m</t>
    </r>
    <r>
      <rPr>
        <vertAlign val="superscript"/>
        <sz val="11"/>
        <color indexed="8"/>
        <rFont val="Calibri"/>
        <family val="2"/>
      </rPr>
      <t>2</t>
    </r>
  </si>
  <si>
    <t xml:space="preserve">Cirkulationspumpe er A-mærket model </t>
  </si>
  <si>
    <t>Beregningen er en teoretisk overslagsberegning, og må derfor kun anses som</t>
  </si>
  <si>
    <t xml:space="preserve">retningsgivende. </t>
  </si>
  <si>
    <t>Forudsætninger for beregning:</t>
  </si>
  <si>
    <t>Energibidrag [kr./år]</t>
  </si>
  <si>
    <t>Service af fjernvarmeinstallation [kr./år]</t>
  </si>
  <si>
    <t>Målerbidrag [kr./år]</t>
  </si>
  <si>
    <t>kr./år</t>
  </si>
  <si>
    <t>Indtastet energi</t>
  </si>
  <si>
    <t>Transportbidrag [kr./år]*</t>
  </si>
  <si>
    <t>Fjernvarme Fyn A/S kan ikke stilles til ansvar for beregningen.</t>
  </si>
  <si>
    <r>
      <t>Ejendommens opvarmede areal m</t>
    </r>
    <r>
      <rPr>
        <vertAlign val="superscript"/>
        <sz val="11"/>
        <color indexed="8"/>
        <rFont val="Calibri"/>
        <family val="2"/>
      </rPr>
      <t>2</t>
    </r>
  </si>
  <si>
    <t>Energiomkostninger</t>
  </si>
  <si>
    <t>Indtastet i energi</t>
  </si>
  <si>
    <t>Indtastet i kr.</t>
  </si>
  <si>
    <t xml:space="preserve">Ejendommens adresse: </t>
  </si>
  <si>
    <t>Beregnet nettovarmebehov</t>
  </si>
  <si>
    <t>Effektbidrag [kr./år]</t>
  </si>
  <si>
    <r>
      <t>Fjernvarme transportbidrag (Kr./m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inkl. moms)</t>
    </r>
  </si>
  <si>
    <t>Kvaliteten af inddata samt klimaet kan påvirke beregningerne.</t>
  </si>
  <si>
    <r>
      <t>Effektbidrag (kr./m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(kælder tæller 25% af bolig)</t>
    </r>
  </si>
  <si>
    <t>Samlet pris til fjernvarme fyn inkl rabat:</t>
  </si>
  <si>
    <t>Eget VVS arbejde:</t>
  </si>
  <si>
    <t>Tank eller Gas afrydelse</t>
  </si>
  <si>
    <t>Sum</t>
  </si>
  <si>
    <t>Udtræksark i forbindelse kundebesøg</t>
  </si>
  <si>
    <t>Måler- og administrationsgebyr, naturgas(Kr. inkl. moms)</t>
  </si>
  <si>
    <t xml:space="preserve">Fjernvarme energibidrag (Kr./GJ inkl. moms) </t>
  </si>
  <si>
    <t>Piller</t>
  </si>
  <si>
    <t>Træpillepris (kr./kg inkl moms)</t>
  </si>
  <si>
    <t>Eget anlæg</t>
  </si>
  <si>
    <t>Direkte</t>
  </si>
  <si>
    <t>Indirekte</t>
  </si>
  <si>
    <t>Egen indtastning</t>
  </si>
  <si>
    <t>El til cirkulationspumpe [kr./år]</t>
  </si>
  <si>
    <t>Egen indtastning (kun hvis egen indtastning er valgt)</t>
  </si>
  <si>
    <t>Tilslutning, direkte/indirekte?*</t>
  </si>
  <si>
    <t>* Spørg Fjernvarme Fyn om du skal tilsluttes direkte eller indirekte</t>
  </si>
  <si>
    <t>Nuværende varmeinstallation:</t>
  </si>
  <si>
    <t>Nuværende opvarmningsform:</t>
  </si>
  <si>
    <t>Eget anlæg:</t>
  </si>
  <si>
    <t>Udregning af besparelse ved omlægning til fjernvarme</t>
  </si>
  <si>
    <r>
      <t>Naturgaspris (Kr./m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inkl. moms), gennemsnit</t>
    </r>
  </si>
  <si>
    <t>Ydelse</t>
  </si>
  <si>
    <t>år</t>
  </si>
  <si>
    <t>Rente</t>
  </si>
  <si>
    <t>Varmeudgift Varmepumpe</t>
  </si>
  <si>
    <t>Finansiering</t>
  </si>
  <si>
    <t>Konverteringsbidrag i 10 år [kr./år]</t>
  </si>
  <si>
    <t>Finansiering af internt anlæg [kr./år]*</t>
  </si>
  <si>
    <t>Finansiering*</t>
  </si>
  <si>
    <t>Varmepumpe</t>
  </si>
  <si>
    <t>kr</t>
  </si>
  <si>
    <t>Fjernvarmeinstallation</t>
  </si>
  <si>
    <t>Gasfyr</t>
  </si>
  <si>
    <t>Varmepumpe (luft/vand)</t>
  </si>
  <si>
    <t>Alder af fyr i år:</t>
  </si>
  <si>
    <t>Fjernvarme</t>
  </si>
  <si>
    <t>Hovedstol</t>
  </si>
  <si>
    <t>Gebyrer</t>
  </si>
  <si>
    <t>n</t>
  </si>
  <si>
    <t>Investeringer (netto efter tilskud)</t>
  </si>
  <si>
    <t>Finansiering regnes som et 20 årigt annuitetslån med en rente på 3%, se forudsætning under fanen "finansiering"</t>
  </si>
  <si>
    <t>El udgift [kr./år]*</t>
  </si>
  <si>
    <t>Service og vedligehold gns.  [kr./år] **</t>
  </si>
  <si>
    <t>*SCOP sættes til 3,5</t>
  </si>
  <si>
    <t>Service af kedel/fyr/skorsten/reservedele</t>
  </si>
  <si>
    <t>Omkostninger</t>
  </si>
  <si>
    <t>Nuværnende opvarming</t>
  </si>
  <si>
    <t>Energiomkostning</t>
  </si>
  <si>
    <t>Drift og vedligehold</t>
  </si>
  <si>
    <t>Konverteringsbidrag</t>
  </si>
  <si>
    <t>Fjernvarme Fyn første 10 år</t>
  </si>
  <si>
    <t>Fjernvarme Fyn, derefter</t>
  </si>
  <si>
    <t>0-99</t>
  </si>
  <si>
    <t>100-200</t>
  </si>
  <si>
    <t>200-300</t>
  </si>
  <si>
    <t>Ækv bolig</t>
  </si>
  <si>
    <t>Posterne er udspeficeret under "Energipriser og omkostninger"</t>
  </si>
  <si>
    <t>[kr./år]</t>
  </si>
  <si>
    <r>
      <t>Nuværende forbrug indtastes i mængde 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/år eller l/år</t>
    </r>
  </si>
  <si>
    <t>** Lovpligtigt serviceeftersyn 2.250 kr./år + 1.000 kr/år i reservedele</t>
  </si>
  <si>
    <t>Gælder kun nye fjernvarme kunder i projekterne</t>
  </si>
  <si>
    <t>Årslev/Sdr.Nærå, Nr. Lyndelse/ Nr. Søby, Vissenbjerg Nord og Skallebølle</t>
  </si>
  <si>
    <t>revision: 31/08-2021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</si>
</sst>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kr.&quot;\ #,##0;[Red]&quot;kr.&quot;\ \-#,##0"/>
    <numFmt numFmtId="165" formatCode="&quot;kr.&quot;\ #,##0.00;[Red]&quot;kr.&quot;\ \-#,##0.00"/>
    <numFmt numFmtId="166" formatCode="_ * #,##0.00_ ;_ * \-#,##0.00_ ;_ * &quot;-&quot;??_ ;_ @_ "/>
    <numFmt numFmtId="167" formatCode="0.0"/>
    <numFmt numFmtId="168" formatCode="_ * #,##0_ ;_ * \-#,##0_ ;_ * &quot;-&quot;??_ ;_ @_ "/>
    <numFmt numFmtId="169" formatCode="0.0%"/>
  </numFmts>
  <fonts count="12" x14ac:knownFonts="1">
    <font>
      <sz val="11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rgb="FFFF9900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165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0" fontId="0" fillId="2" borderId="1" xfId="0" applyFill="1" applyBorder="1"/>
    <xf numFmtId="0" fontId="2" fillId="2" borderId="2" xfId="0" applyFont="1" applyFill="1" applyBorder="1"/>
    <xf numFmtId="0" fontId="0" fillId="2" borderId="4" xfId="0" applyFill="1" applyBorder="1"/>
    <xf numFmtId="0" fontId="2" fillId="2" borderId="5" xfId="0" applyFont="1" applyFill="1" applyBorder="1"/>
    <xf numFmtId="0" fontId="0" fillId="2" borderId="6" xfId="0" applyFill="1" applyBorder="1"/>
    <xf numFmtId="0" fontId="0" fillId="0" borderId="0" xfId="0" applyFill="1"/>
    <xf numFmtId="0" fontId="0" fillId="0" borderId="7" xfId="0" applyBorder="1"/>
    <xf numFmtId="2" fontId="0" fillId="0" borderId="7" xfId="0" applyNumberFormat="1" applyFill="1" applyBorder="1"/>
    <xf numFmtId="0" fontId="0" fillId="0" borderId="7" xfId="0" applyFill="1" applyBorder="1"/>
    <xf numFmtId="1" fontId="0" fillId="0" borderId="7" xfId="0" applyNumberFormat="1" applyFill="1" applyBorder="1"/>
    <xf numFmtId="3" fontId="0" fillId="0" borderId="7" xfId="0" applyNumberFormat="1" applyFill="1" applyBorder="1"/>
    <xf numFmtId="3" fontId="0" fillId="0" borderId="7" xfId="0" applyNumberFormat="1" applyBorder="1"/>
    <xf numFmtId="0" fontId="5" fillId="0" borderId="0" xfId="0" applyFont="1"/>
    <xf numFmtId="0" fontId="0" fillId="0" borderId="8" xfId="0" applyBorder="1"/>
    <xf numFmtId="0" fontId="0" fillId="0" borderId="10" xfId="0" applyBorder="1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167" fontId="2" fillId="2" borderId="0" xfId="0" applyNumberFormat="1" applyFont="1" applyFill="1" applyBorder="1"/>
    <xf numFmtId="0" fontId="0" fillId="2" borderId="0" xfId="0" applyFill="1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4" xfId="0" applyBorder="1"/>
    <xf numFmtId="0" fontId="0" fillId="0" borderId="15" xfId="0" applyFill="1" applyBorder="1"/>
    <xf numFmtId="0" fontId="0" fillId="0" borderId="16" xfId="0" applyBorder="1"/>
    <xf numFmtId="0" fontId="0" fillId="0" borderId="18" xfId="0" applyFill="1" applyBorder="1"/>
    <xf numFmtId="0" fontId="0" fillId="0" borderId="19" xfId="0" applyFill="1" applyBorder="1"/>
    <xf numFmtId="0" fontId="0" fillId="0" borderId="12" xfId="0" applyFill="1" applyBorder="1"/>
    <xf numFmtId="0" fontId="0" fillId="0" borderId="13" xfId="0" applyFill="1" applyBorder="1"/>
    <xf numFmtId="3" fontId="0" fillId="0" borderId="15" xfId="0" applyNumberFormat="1" applyFill="1" applyBorder="1"/>
    <xf numFmtId="0" fontId="2" fillId="0" borderId="17" xfId="0" applyFont="1" applyBorder="1"/>
    <xf numFmtId="3" fontId="2" fillId="0" borderId="18" xfId="0" applyNumberFormat="1" applyFont="1" applyBorder="1"/>
    <xf numFmtId="0" fontId="0" fillId="0" borderId="19" xfId="0" applyBorder="1"/>
    <xf numFmtId="3" fontId="0" fillId="0" borderId="0" xfId="0" applyNumberFormat="1" applyFill="1" applyBorder="1"/>
    <xf numFmtId="0" fontId="0" fillId="0" borderId="20" xfId="0" applyBorder="1"/>
    <xf numFmtId="0" fontId="0" fillId="0" borderId="21" xfId="0" applyFill="1" applyBorder="1"/>
    <xf numFmtId="0" fontId="0" fillId="0" borderId="22" xfId="0" applyFill="1" applyBorder="1"/>
    <xf numFmtId="0" fontId="0" fillId="0" borderId="17" xfId="0" applyFill="1" applyBorder="1"/>
    <xf numFmtId="0" fontId="0" fillId="0" borderId="0" xfId="0" applyBorder="1"/>
    <xf numFmtId="3" fontId="0" fillId="0" borderId="0" xfId="0" applyNumberFormat="1" applyBorder="1"/>
    <xf numFmtId="0" fontId="5" fillId="0" borderId="10" xfId="0" applyFont="1" applyBorder="1"/>
    <xf numFmtId="0" fontId="2" fillId="0" borderId="11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5" fillId="0" borderId="8" xfId="0" applyFont="1" applyBorder="1"/>
    <xf numFmtId="0" fontId="5" fillId="0" borderId="9" xfId="0" applyFont="1" applyBorder="1"/>
    <xf numFmtId="3" fontId="5" fillId="0" borderId="9" xfId="0" applyNumberFormat="1" applyFont="1" applyBorder="1"/>
    <xf numFmtId="0" fontId="0" fillId="0" borderId="2" xfId="0" applyBorder="1"/>
    <xf numFmtId="0" fontId="0" fillId="0" borderId="3" xfId="0" applyBorder="1"/>
    <xf numFmtId="3" fontId="0" fillId="0" borderId="3" xfId="0" applyNumberFormat="1" applyBorder="1"/>
    <xf numFmtId="0" fontId="0" fillId="0" borderId="4" xfId="0" applyBorder="1"/>
    <xf numFmtId="0" fontId="0" fillId="0" borderId="23" xfId="0" applyBorder="1"/>
    <xf numFmtId="0" fontId="0" fillId="0" borderId="5" xfId="0" applyBorder="1"/>
    <xf numFmtId="0" fontId="0" fillId="0" borderId="1" xfId="0" applyBorder="1"/>
    <xf numFmtId="3" fontId="0" fillId="0" borderId="1" xfId="0" applyNumberFormat="1" applyBorder="1"/>
    <xf numFmtId="0" fontId="0" fillId="0" borderId="6" xfId="0" applyBorder="1"/>
    <xf numFmtId="167" fontId="0" fillId="0" borderId="7" xfId="0" applyNumberFormat="1" applyFill="1" applyBorder="1"/>
    <xf numFmtId="0" fontId="0" fillId="0" borderId="22" xfId="0" applyBorder="1"/>
    <xf numFmtId="3" fontId="0" fillId="0" borderId="21" xfId="0" applyNumberFormat="1" applyBorder="1" applyAlignment="1">
      <alignment horizontal="right"/>
    </xf>
    <xf numFmtId="0" fontId="9" fillId="0" borderId="14" xfId="0" applyFont="1" applyBorder="1"/>
    <xf numFmtId="0" fontId="9" fillId="0" borderId="11" xfId="0" applyFont="1" applyBorder="1"/>
    <xf numFmtId="0" fontId="6" fillId="2" borderId="2" xfId="0" applyFont="1" applyFill="1" applyBorder="1"/>
    <xf numFmtId="167" fontId="2" fillId="2" borderId="3" xfId="0" applyNumberFormat="1" applyFont="1" applyFill="1" applyBorder="1"/>
    <xf numFmtId="0" fontId="6" fillId="2" borderId="23" xfId="0" applyFont="1" applyFill="1" applyBorder="1"/>
    <xf numFmtId="0" fontId="0" fillId="2" borderId="16" xfId="0" applyFill="1" applyBorder="1"/>
    <xf numFmtId="0" fontId="4" fillId="2" borderId="23" xfId="0" applyFont="1" applyFill="1" applyBorder="1"/>
    <xf numFmtId="0" fontId="0" fillId="2" borderId="23" xfId="0" applyFont="1" applyFill="1" applyBorder="1"/>
    <xf numFmtId="0" fontId="0" fillId="2" borderId="23" xfId="0" applyFill="1" applyBorder="1"/>
    <xf numFmtId="164" fontId="0" fillId="2" borderId="0" xfId="0" applyNumberFormat="1" applyFill="1" applyBorder="1"/>
    <xf numFmtId="164" fontId="2" fillId="2" borderId="0" xfId="0" applyNumberFormat="1" applyFont="1" applyFill="1" applyBorder="1"/>
    <xf numFmtId="0" fontId="0" fillId="2" borderId="3" xfId="0" applyFill="1" applyBorder="1"/>
    <xf numFmtId="0" fontId="2" fillId="2" borderId="23" xfId="0" applyFont="1" applyFill="1" applyBorder="1"/>
    <xf numFmtId="0" fontId="2" fillId="2" borderId="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9" fillId="2" borderId="23" xfId="0" applyFont="1" applyFill="1" applyBorder="1"/>
    <xf numFmtId="0" fontId="0" fillId="3" borderId="0" xfId="0" applyFill="1" applyBorder="1" applyProtection="1">
      <protection locked="0"/>
    </xf>
    <xf numFmtId="0" fontId="3" fillId="2" borderId="23" xfId="0" applyFont="1" applyFill="1" applyBorder="1"/>
    <xf numFmtId="3" fontId="0" fillId="3" borderId="0" xfId="0" applyNumberFormat="1" applyFill="1" applyBorder="1" applyProtection="1">
      <protection locked="0"/>
    </xf>
    <xf numFmtId="3" fontId="0" fillId="0" borderId="0" xfId="0" applyNumberFormat="1" applyFill="1" applyBorder="1" applyProtection="1"/>
    <xf numFmtId="167" fontId="0" fillId="2" borderId="0" xfId="0" applyNumberFormat="1" applyFill="1" applyBorder="1"/>
    <xf numFmtId="0" fontId="0" fillId="2" borderId="5" xfId="0" applyFill="1" applyBorder="1"/>
    <xf numFmtId="10" fontId="0" fillId="0" borderId="0" xfId="0" applyNumberFormat="1"/>
    <xf numFmtId="168" fontId="0" fillId="0" borderId="0" xfId="1" applyNumberFormat="1" applyFont="1"/>
    <xf numFmtId="9" fontId="0" fillId="0" borderId="0" xfId="0" applyNumberFormat="1"/>
    <xf numFmtId="169" fontId="0" fillId="0" borderId="0" xfId="0" applyNumberFormat="1"/>
    <xf numFmtId="166" fontId="0" fillId="0" borderId="0" xfId="0" applyNumberFormat="1"/>
    <xf numFmtId="0" fontId="0" fillId="4" borderId="24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2" fillId="0" borderId="2" xfId="0" applyFont="1" applyBorder="1"/>
    <xf numFmtId="0" fontId="0" fillId="4" borderId="14" xfId="0" applyFill="1" applyBorder="1"/>
    <xf numFmtId="0" fontId="0" fillId="0" borderId="23" xfId="0" applyFill="1" applyBorder="1"/>
    <xf numFmtId="3" fontId="0" fillId="0" borderId="24" xfId="0" applyNumberFormat="1" applyBorder="1"/>
    <xf numFmtId="0" fontId="0" fillId="0" borderId="9" xfId="0" applyBorder="1"/>
    <xf numFmtId="168" fontId="0" fillId="0" borderId="3" xfId="1" applyNumberFormat="1" applyFont="1" applyBorder="1"/>
    <xf numFmtId="9" fontId="0" fillId="0" borderId="0" xfId="0" applyNumberFormat="1" applyBorder="1"/>
    <xf numFmtId="168" fontId="0" fillId="0" borderId="0" xfId="1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Total årlig omkostning</a:t>
            </a:r>
            <a:r>
              <a:rPr lang="da-DK" baseline="0"/>
              <a:t> ved forskellige opvarmningsformer i kr./år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Inddata!$E$32:$E$33</c:f>
              <c:strCache>
                <c:ptCount val="2"/>
                <c:pt idx="0">
                  <c:v>Energiomkostning</c:v>
                </c:pt>
                <c:pt idx="1">
                  <c:v>[kr./år]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Inddata!$D$34:$D$37</c:f>
              <c:strCache>
                <c:ptCount val="4"/>
                <c:pt idx="0">
                  <c:v>Nuværnende opvarming</c:v>
                </c:pt>
                <c:pt idx="1">
                  <c:v>Fjernvarme Fyn første 10 år</c:v>
                </c:pt>
                <c:pt idx="2">
                  <c:v>Fjernvarme Fyn, derefter</c:v>
                </c:pt>
                <c:pt idx="3">
                  <c:v>Varmepumpe</c:v>
                </c:pt>
              </c:strCache>
            </c:strRef>
          </c:cat>
          <c:val>
            <c:numRef>
              <c:f>Inddata!$E$34:$E$37</c:f>
              <c:numCache>
                <c:formatCode>#,##0</c:formatCode>
                <c:ptCount val="4"/>
                <c:pt idx="0">
                  <c:v>13534.6</c:v>
                </c:pt>
                <c:pt idx="1">
                  <c:v>8275.6049999999996</c:v>
                </c:pt>
                <c:pt idx="2">
                  <c:v>8275.6049999999996</c:v>
                </c:pt>
                <c:pt idx="3">
                  <c:v>3425.5714285714284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3-4D9A-B786-96CA2DF896F4}"/>
            </c:ext>
          </c:extLst>
        </c:ser>
        <c:ser>
          <c:idx val="1"/>
          <c:order val="1"/>
          <c:tx>
            <c:strRef>
              <c:f>Inddata!$F$32:$F$33</c:f>
              <c:strCache>
                <c:ptCount val="2"/>
                <c:pt idx="0">
                  <c:v>Drift og vedligehold</c:v>
                </c:pt>
                <c:pt idx="1">
                  <c:v>[kr./år]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Inddata!$D$34:$D$37</c:f>
              <c:strCache>
                <c:ptCount val="4"/>
                <c:pt idx="0">
                  <c:v>Nuværnende opvarming</c:v>
                </c:pt>
                <c:pt idx="1">
                  <c:v>Fjernvarme Fyn første 10 år</c:v>
                </c:pt>
                <c:pt idx="2">
                  <c:v>Fjernvarme Fyn, derefter</c:v>
                </c:pt>
                <c:pt idx="3">
                  <c:v>Varmepumpe</c:v>
                </c:pt>
              </c:strCache>
            </c:strRef>
          </c:cat>
          <c:val>
            <c:numRef>
              <c:f>Inddata!$F$34:$F$37</c:f>
              <c:numCache>
                <c:formatCode>#,##0</c:formatCode>
                <c:ptCount val="4"/>
                <c:pt idx="0">
                  <c:v>2000</c:v>
                </c:pt>
                <c:pt idx="1">
                  <c:v>300</c:v>
                </c:pt>
                <c:pt idx="2">
                  <c:v>300</c:v>
                </c:pt>
                <c:pt idx="3">
                  <c:v>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3-4D9A-B786-96CA2DF896F4}"/>
            </c:ext>
          </c:extLst>
        </c:ser>
        <c:ser>
          <c:idx val="2"/>
          <c:order val="2"/>
          <c:tx>
            <c:strRef>
              <c:f>Inddata!$G$32:$G$33</c:f>
              <c:strCache>
                <c:ptCount val="2"/>
                <c:pt idx="0">
                  <c:v>Finansiering</c:v>
                </c:pt>
                <c:pt idx="1">
                  <c:v>[kr./år]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Inddata!$D$34:$D$37</c:f>
              <c:strCache>
                <c:ptCount val="4"/>
                <c:pt idx="0">
                  <c:v>Nuværnende opvarming</c:v>
                </c:pt>
                <c:pt idx="1">
                  <c:v>Fjernvarme Fyn første 10 år</c:v>
                </c:pt>
                <c:pt idx="2">
                  <c:v>Fjernvarme Fyn, derefter</c:v>
                </c:pt>
                <c:pt idx="3">
                  <c:v>Varmepumpe</c:v>
                </c:pt>
              </c:strCache>
            </c:strRef>
          </c:cat>
          <c:val>
            <c:numRef>
              <c:f>Inddata!$G$34:$G$37</c:f>
              <c:numCache>
                <c:formatCode>#,##0</c:formatCode>
                <c:ptCount val="4"/>
                <c:pt idx="0">
                  <c:v>2016.4712279057737</c:v>
                </c:pt>
                <c:pt idx="1">
                  <c:v>1680.392689921478</c:v>
                </c:pt>
                <c:pt idx="2">
                  <c:v>1680.392689921478</c:v>
                </c:pt>
                <c:pt idx="3">
                  <c:v>5377.2566077487299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B3-4D9A-B786-96CA2DF896F4}"/>
            </c:ext>
          </c:extLst>
        </c:ser>
        <c:ser>
          <c:idx val="3"/>
          <c:order val="3"/>
          <c:tx>
            <c:strRef>
              <c:f>Inddata!$H$32:$H$33</c:f>
              <c:strCache>
                <c:ptCount val="2"/>
                <c:pt idx="0">
                  <c:v>Konverteringsbidrag</c:v>
                </c:pt>
                <c:pt idx="1">
                  <c:v>[kr./år]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Inddata!$D$34:$D$37</c:f>
              <c:strCache>
                <c:ptCount val="4"/>
                <c:pt idx="0">
                  <c:v>Nuværnende opvarming</c:v>
                </c:pt>
                <c:pt idx="1">
                  <c:v>Fjernvarme Fyn første 10 år</c:v>
                </c:pt>
                <c:pt idx="2">
                  <c:v>Fjernvarme Fyn, derefter</c:v>
                </c:pt>
                <c:pt idx="3">
                  <c:v>Varmepumpe</c:v>
                </c:pt>
              </c:strCache>
            </c:strRef>
          </c:cat>
          <c:val>
            <c:numRef>
              <c:f>Inddata!$H$34:$H$37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4740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B3-4D9A-B786-96CA2DF89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1428080"/>
        <c:axId val="1921429744"/>
      </c:barChart>
      <c:catAx>
        <c:axId val="19214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1429744"/>
        <c:crosses val="autoZero"/>
        <c:auto val="1"/>
        <c:lblAlgn val="ctr"/>
        <c:lblOffset val="100"/>
        <c:noMultiLvlLbl val="0"/>
      </c:catAx>
      <c:valAx>
        <c:axId val="192142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142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15" fmlaLink="$Q$20" fmlaRange="$P$19:$P$20" noThreeD="1" sel="1" val="0"/>
</file>

<file path=xl/ctrlProps/ctrlProp2.xml><?xml version="1.0" encoding="utf-8"?>
<formControlPr xmlns="http://schemas.microsoft.com/office/spreadsheetml/2009/9/main" objectType="Drop" dropStyle="combo" dx="15" fmlaLink="$Q$28" fmlaRange="$P$27:$P$28" noThreeD="1" sel="1" val="0"/>
</file>

<file path=xl/ctrlProps/ctrlProp3.xml><?xml version="1.0" encoding="utf-8"?>
<formControlPr xmlns="http://schemas.microsoft.com/office/spreadsheetml/2009/9/main" objectType="Drop" dropStyle="combo" dx="15" fmlaLink="$P$34" fmlaRange="$O$33:$O$35" noThreeD="1" sel="1" val="0"/>
</file>

<file path=xl/ctrlProps/ctrlProp4.xml><?xml version="1.0" encoding="utf-8"?>
<formControlPr xmlns="http://schemas.microsoft.com/office/spreadsheetml/2009/9/main" objectType="CheckBox" checked="Checked" fmlaLink="$J$5" lockText="1" noThreeD="1"/>
</file>

<file path=xl/ctrlProps/ctrlProp5.xml><?xml version="1.0" encoding="utf-8"?>
<formControlPr xmlns="http://schemas.microsoft.com/office/spreadsheetml/2009/9/main" objectType="CheckBox" checked="Checked" fmlaLink="$J$7" lockText="1" noThreeD="1"/>
</file>

<file path=xl/ctrlProps/ctrlProp6.xml><?xml version="1.0" encoding="utf-8"?>
<formControlPr xmlns="http://schemas.microsoft.com/office/spreadsheetml/2009/9/main" objectType="CheckBox" checked="Checked" fmlaLink="$J$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2724150</xdr:colOff>
          <xdr:row>12</xdr:row>
          <xdr:rowOff>0</xdr:rowOff>
        </xdr:from>
        <xdr:to>
          <xdr:col>1</xdr:col>
          <xdr:colOff>0</xdr:colOff>
          <xdr:row>13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2724150</xdr:colOff>
          <xdr:row>16</xdr:row>
          <xdr:rowOff>180975</xdr:rowOff>
        </xdr:from>
        <xdr:to>
          <xdr:col>1</xdr:col>
          <xdr:colOff>0</xdr:colOff>
          <xdr:row>18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2743200</xdr:colOff>
          <xdr:row>19</xdr:row>
          <xdr:rowOff>161925</xdr:rowOff>
        </xdr:from>
        <xdr:to>
          <xdr:col>1</xdr:col>
          <xdr:colOff>19050</xdr:colOff>
          <xdr:row>20</xdr:row>
          <xdr:rowOff>171450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73180</xdr:colOff>
      <xdr:row>0</xdr:row>
      <xdr:rowOff>0</xdr:rowOff>
    </xdr:from>
    <xdr:to>
      <xdr:col>0</xdr:col>
      <xdr:colOff>1571626</xdr:colOff>
      <xdr:row>3</xdr:row>
      <xdr:rowOff>42863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80" y="0"/>
          <a:ext cx="1498446" cy="614363"/>
        </a:xfrm>
        <a:prstGeom prst="rect">
          <a:avLst/>
        </a:prstGeom>
      </xdr:spPr>
    </xdr:pic>
    <xdr:clientData/>
  </xdr:twoCellAnchor>
  <xdr:twoCellAnchor>
    <xdr:from>
      <xdr:col>3</xdr:col>
      <xdr:colOff>447674</xdr:colOff>
      <xdr:row>0</xdr:row>
      <xdr:rowOff>33336</xdr:rowOff>
    </xdr:from>
    <xdr:to>
      <xdr:col>9</xdr:col>
      <xdr:colOff>419100</xdr:colOff>
      <xdr:row>29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161925</xdr:rowOff>
        </xdr:from>
        <xdr:to>
          <xdr:col>4</xdr:col>
          <xdr:colOff>323850</xdr:colOff>
          <xdr:row>5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 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</xdr:row>
          <xdr:rowOff>9525</xdr:rowOff>
        </xdr:from>
        <xdr:to>
          <xdr:col>4</xdr:col>
          <xdr:colOff>314325</xdr:colOff>
          <xdr:row>7</xdr:row>
          <xdr:rowOff>38100</xdr:rowOff>
        </xdr:to>
        <xdr:sp macro="" textlink="">
          <xdr:nvSpPr>
            <xdr:cNvPr id="2053" name="Check Box 5" descr="Med ?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 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</xdr:row>
          <xdr:rowOff>19050</xdr:rowOff>
        </xdr:from>
        <xdr:to>
          <xdr:col>6</xdr:col>
          <xdr:colOff>447675</xdr:colOff>
          <xdr:row>9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3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 ?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1"/>
  <dimension ref="A1:R77"/>
  <sheetViews>
    <sheetView topLeftCell="A10" zoomScaleNormal="100" workbookViewId="0">
      <selection activeCell="A7" sqref="A7"/>
    </sheetView>
  </sheetViews>
  <sheetFormatPr defaultRowHeight="15" x14ac:dyDescent="0.25"/>
  <cols>
    <col min="1" max="1" width="58.140625" customWidth="1"/>
    <col min="2" max="2" width="12.5703125" bestFit="1" customWidth="1"/>
    <col min="4" max="4" width="25.42578125" customWidth="1"/>
    <col min="5" max="5" width="22.85546875" customWidth="1"/>
    <col min="6" max="6" width="20.5703125" customWidth="1"/>
    <col min="7" max="7" width="19.140625" customWidth="1"/>
    <col min="8" max="8" width="26" customWidth="1"/>
    <col min="9" max="9" width="22.28515625" customWidth="1"/>
    <col min="10" max="10" width="13.7109375" customWidth="1"/>
    <col min="11" max="11" width="13.5703125" customWidth="1"/>
    <col min="12" max="12" width="19.28515625" bestFit="1" customWidth="1"/>
    <col min="13" max="16" width="9.140625" hidden="1" customWidth="1"/>
    <col min="17" max="17" width="11.28515625" hidden="1" customWidth="1"/>
    <col min="18" max="18" width="9.140625" hidden="1" customWidth="1"/>
    <col min="19" max="20" width="9.140625" customWidth="1"/>
  </cols>
  <sheetData>
    <row r="1" spans="1:17" x14ac:dyDescent="0.25">
      <c r="A1" s="6"/>
      <c r="B1" s="75"/>
      <c r="C1" s="7"/>
      <c r="D1" s="52"/>
      <c r="E1" s="53"/>
      <c r="F1" s="53"/>
      <c r="G1" s="53"/>
      <c r="H1" s="53"/>
      <c r="I1" s="53"/>
      <c r="J1" s="55"/>
    </row>
    <row r="2" spans="1:17" x14ac:dyDescent="0.25">
      <c r="A2" s="76"/>
      <c r="B2" s="23"/>
      <c r="C2" s="69"/>
      <c r="D2" s="56"/>
      <c r="E2" s="43"/>
      <c r="F2" s="43"/>
      <c r="G2" s="43"/>
      <c r="H2" s="43"/>
      <c r="I2" s="43"/>
      <c r="J2" s="29"/>
    </row>
    <row r="3" spans="1:17" x14ac:dyDescent="0.25">
      <c r="A3" s="76"/>
      <c r="B3" s="23"/>
      <c r="C3" s="69"/>
      <c r="D3" s="56"/>
      <c r="E3" s="43"/>
      <c r="F3" s="43"/>
      <c r="G3" s="43"/>
      <c r="H3" s="43"/>
      <c r="I3" s="43"/>
      <c r="J3" s="29"/>
    </row>
    <row r="4" spans="1:17" x14ac:dyDescent="0.25">
      <c r="A4" s="76" t="s">
        <v>79</v>
      </c>
      <c r="B4" s="23"/>
      <c r="C4" s="69"/>
      <c r="D4" s="56"/>
      <c r="E4" s="43"/>
      <c r="F4" s="43"/>
      <c r="G4" s="43"/>
      <c r="H4" s="43"/>
      <c r="I4" s="43"/>
      <c r="J4" s="29"/>
    </row>
    <row r="5" spans="1:17" x14ac:dyDescent="0.25">
      <c r="A5" s="76" t="s">
        <v>120</v>
      </c>
      <c r="B5" s="23"/>
      <c r="C5" s="69"/>
      <c r="D5" s="56"/>
      <c r="E5" s="43"/>
      <c r="F5" s="43"/>
      <c r="G5" s="43"/>
      <c r="H5" s="43"/>
      <c r="I5" s="43"/>
      <c r="J5" s="29"/>
      <c r="P5" t="s">
        <v>115</v>
      </c>
      <c r="Q5">
        <f>B9+0.25*B10</f>
        <v>130</v>
      </c>
    </row>
    <row r="6" spans="1:17" x14ac:dyDescent="0.25">
      <c r="A6" s="76" t="s">
        <v>121</v>
      </c>
      <c r="B6" s="23"/>
      <c r="C6" s="69"/>
      <c r="D6" s="56"/>
      <c r="E6" s="43"/>
      <c r="F6" s="43"/>
      <c r="G6" s="43"/>
      <c r="H6" s="43"/>
      <c r="I6" s="43"/>
      <c r="J6" s="29"/>
      <c r="P6" t="s">
        <v>109</v>
      </c>
    </row>
    <row r="7" spans="1:17" ht="15.75" thickBot="1" x14ac:dyDescent="0.3">
      <c r="A7" s="77" t="s">
        <v>53</v>
      </c>
      <c r="B7" s="21"/>
      <c r="C7" s="78"/>
      <c r="D7" s="56"/>
      <c r="E7" s="43"/>
      <c r="F7" s="43"/>
      <c r="G7" s="43"/>
      <c r="H7" s="43"/>
      <c r="I7" s="43"/>
      <c r="J7" s="29"/>
    </row>
    <row r="8" spans="1:17" x14ac:dyDescent="0.25">
      <c r="A8" s="79" t="s">
        <v>0</v>
      </c>
      <c r="B8" s="23"/>
      <c r="C8" s="69"/>
      <c r="D8" s="56"/>
      <c r="E8" s="43"/>
      <c r="F8" s="43"/>
      <c r="G8" s="43"/>
      <c r="H8" s="43"/>
      <c r="I8" s="43"/>
      <c r="J8" s="29"/>
      <c r="P8" t="s">
        <v>112</v>
      </c>
      <c r="Q8">
        <v>99</v>
      </c>
    </row>
    <row r="9" spans="1:17" ht="17.25" x14ac:dyDescent="0.25">
      <c r="A9" s="72" t="s">
        <v>49</v>
      </c>
      <c r="B9" s="80">
        <v>130</v>
      </c>
      <c r="C9" s="69" t="s">
        <v>37</v>
      </c>
      <c r="D9" s="56"/>
      <c r="E9" s="43"/>
      <c r="F9" s="43"/>
      <c r="G9" s="43"/>
      <c r="H9" s="43"/>
      <c r="I9" s="43"/>
      <c r="J9" s="29"/>
      <c r="P9" t="s">
        <v>113</v>
      </c>
      <c r="Q9">
        <v>149</v>
      </c>
    </row>
    <row r="10" spans="1:17" ht="17.25" x14ac:dyDescent="0.25">
      <c r="A10" s="72" t="s">
        <v>26</v>
      </c>
      <c r="B10" s="80">
        <v>0</v>
      </c>
      <c r="C10" s="69" t="s">
        <v>37</v>
      </c>
      <c r="D10" s="56"/>
      <c r="E10" s="43"/>
      <c r="F10" s="43"/>
      <c r="G10" s="43"/>
      <c r="H10" s="43"/>
      <c r="I10" s="43"/>
      <c r="J10" s="29"/>
      <c r="P10" t="s">
        <v>114</v>
      </c>
      <c r="Q10">
        <v>249</v>
      </c>
    </row>
    <row r="11" spans="1:17" x14ac:dyDescent="0.25">
      <c r="A11" s="72"/>
      <c r="B11" s="23"/>
      <c r="C11" s="69"/>
      <c r="D11" s="56"/>
      <c r="E11" s="43"/>
      <c r="F11" s="43"/>
      <c r="G11" s="43"/>
      <c r="H11" s="43"/>
      <c r="I11" s="43"/>
      <c r="J11" s="29"/>
      <c r="P11">
        <f>IF(Q5&lt;100,Q8,IF(Q5&lt;200,Q9,Q10))</f>
        <v>149</v>
      </c>
    </row>
    <row r="12" spans="1:17" x14ac:dyDescent="0.25">
      <c r="A12" s="72"/>
      <c r="B12" s="23"/>
      <c r="C12" s="69"/>
      <c r="D12" s="56"/>
      <c r="E12" s="43"/>
      <c r="F12" s="43"/>
      <c r="G12" s="43"/>
      <c r="H12" s="43"/>
      <c r="I12" s="43"/>
      <c r="J12" s="29"/>
    </row>
    <row r="13" spans="1:17" x14ac:dyDescent="0.25">
      <c r="A13" s="79" t="s">
        <v>77</v>
      </c>
      <c r="B13" s="23"/>
      <c r="C13" s="69"/>
      <c r="D13" s="56"/>
      <c r="E13" s="43"/>
      <c r="F13" s="43"/>
      <c r="G13" s="43"/>
      <c r="H13" s="43"/>
      <c r="I13" s="43"/>
      <c r="J13" s="29"/>
    </row>
    <row r="14" spans="1:17" x14ac:dyDescent="0.25">
      <c r="A14" s="72"/>
      <c r="B14" s="23"/>
      <c r="C14" s="69"/>
      <c r="D14" s="56"/>
      <c r="E14" s="43"/>
      <c r="F14" s="43"/>
      <c r="G14" s="43"/>
      <c r="H14" s="43"/>
      <c r="I14" s="43"/>
      <c r="J14" s="29"/>
    </row>
    <row r="15" spans="1:17" x14ac:dyDescent="0.25">
      <c r="A15" s="79" t="s">
        <v>76</v>
      </c>
      <c r="B15" s="23"/>
      <c r="C15" s="69"/>
      <c r="D15" s="56"/>
      <c r="E15" s="43"/>
      <c r="F15" s="43"/>
      <c r="G15" s="43"/>
      <c r="H15" s="43"/>
      <c r="I15" s="43"/>
      <c r="J15" s="29"/>
    </row>
    <row r="16" spans="1:17" x14ac:dyDescent="0.25">
      <c r="A16" s="72" t="s">
        <v>94</v>
      </c>
      <c r="B16" s="80">
        <v>8</v>
      </c>
      <c r="C16" s="69" t="s">
        <v>82</v>
      </c>
      <c r="D16" s="56"/>
      <c r="E16" s="43"/>
      <c r="F16" s="43"/>
      <c r="G16" s="43"/>
      <c r="H16" s="43"/>
      <c r="I16" s="43"/>
      <c r="J16" s="29"/>
    </row>
    <row r="17" spans="1:17" x14ac:dyDescent="0.25">
      <c r="A17" s="72" t="s">
        <v>32</v>
      </c>
      <c r="B17" s="23">
        <f>IF(B16&lt;6,97,90)</f>
        <v>90</v>
      </c>
      <c r="C17" s="69" t="s">
        <v>31</v>
      </c>
      <c r="D17" s="56"/>
      <c r="E17" s="43"/>
      <c r="F17" s="43"/>
      <c r="G17" s="43"/>
      <c r="H17" s="43"/>
      <c r="I17" s="43"/>
      <c r="J17" s="29"/>
    </row>
    <row r="18" spans="1:17" x14ac:dyDescent="0.25">
      <c r="A18" s="72" t="s">
        <v>38</v>
      </c>
      <c r="B18" s="23"/>
      <c r="C18" s="69"/>
      <c r="D18" s="56"/>
      <c r="E18" s="43"/>
      <c r="F18" s="43"/>
      <c r="G18" s="43"/>
      <c r="H18" s="43"/>
      <c r="I18" s="43"/>
      <c r="J18" s="29"/>
      <c r="P18" t="s">
        <v>19</v>
      </c>
    </row>
    <row r="19" spans="1:17" x14ac:dyDescent="0.25">
      <c r="A19" s="72"/>
      <c r="B19" s="23"/>
      <c r="C19" s="69"/>
      <c r="D19" s="56"/>
      <c r="E19" s="43"/>
      <c r="F19" s="43"/>
      <c r="G19" s="43"/>
      <c r="H19" s="43"/>
      <c r="I19" s="43"/>
      <c r="J19" s="29"/>
      <c r="P19" t="s">
        <v>15</v>
      </c>
    </row>
    <row r="20" spans="1:17" x14ac:dyDescent="0.25">
      <c r="A20" s="79" t="s">
        <v>78</v>
      </c>
      <c r="B20" s="23"/>
      <c r="C20" s="69"/>
      <c r="D20" s="56"/>
      <c r="E20" s="43"/>
      <c r="F20" s="43"/>
      <c r="G20" s="43"/>
      <c r="H20" s="43"/>
      <c r="I20" s="43"/>
      <c r="J20" s="29"/>
      <c r="P20" t="s">
        <v>16</v>
      </c>
      <c r="Q20" s="20">
        <v>1</v>
      </c>
    </row>
    <row r="21" spans="1:17" x14ac:dyDescent="0.25">
      <c r="A21" s="81" t="s">
        <v>74</v>
      </c>
      <c r="B21" s="23"/>
      <c r="C21" s="69"/>
      <c r="D21" s="56"/>
      <c r="E21" s="43"/>
      <c r="F21" s="43"/>
      <c r="G21" s="43"/>
      <c r="H21" s="43"/>
      <c r="I21" s="43"/>
      <c r="J21" s="29"/>
      <c r="P21" t="s">
        <v>17</v>
      </c>
      <c r="Q21" s="20"/>
    </row>
    <row r="22" spans="1:17" x14ac:dyDescent="0.25">
      <c r="A22" s="72" t="s">
        <v>73</v>
      </c>
      <c r="B22" s="82">
        <v>16000</v>
      </c>
      <c r="C22" s="29" t="s">
        <v>23</v>
      </c>
      <c r="D22" s="56"/>
      <c r="E22" s="43"/>
      <c r="F22" s="43"/>
      <c r="G22" s="43"/>
      <c r="H22" s="43"/>
      <c r="I22" s="43"/>
      <c r="J22" s="29"/>
      <c r="P22" t="s">
        <v>66</v>
      </c>
      <c r="Q22" s="20"/>
    </row>
    <row r="23" spans="1:17" x14ac:dyDescent="0.25">
      <c r="A23" s="72" t="s">
        <v>34</v>
      </c>
      <c r="B23" s="83">
        <f>IF(P34=1,25000,IF(P34=2,30000,B22))</f>
        <v>25000</v>
      </c>
      <c r="C23" s="69" t="s">
        <v>23</v>
      </c>
      <c r="D23" s="56"/>
      <c r="E23" s="43"/>
      <c r="F23" s="43"/>
      <c r="G23" s="43"/>
      <c r="H23" s="43"/>
      <c r="I23" s="43"/>
      <c r="J23" s="29"/>
      <c r="P23" t="s">
        <v>20</v>
      </c>
      <c r="Q23" s="20"/>
    </row>
    <row r="24" spans="1:17" x14ac:dyDescent="0.25">
      <c r="A24" s="72"/>
      <c r="B24" s="23"/>
      <c r="C24" s="69"/>
      <c r="D24" s="56"/>
      <c r="E24" s="43"/>
      <c r="F24" s="43"/>
      <c r="G24" s="43"/>
      <c r="H24" s="43"/>
      <c r="I24" s="43"/>
      <c r="J24" s="29"/>
      <c r="P24" t="s">
        <v>18</v>
      </c>
      <c r="Q24" s="20"/>
    </row>
    <row r="25" spans="1:17" x14ac:dyDescent="0.25">
      <c r="A25" s="79" t="s">
        <v>33</v>
      </c>
      <c r="B25" s="23"/>
      <c r="C25" s="69"/>
      <c r="D25" s="56"/>
      <c r="E25" s="43"/>
      <c r="F25" s="43"/>
      <c r="G25" s="43"/>
      <c r="H25" s="43"/>
      <c r="I25" s="43"/>
      <c r="J25" s="29"/>
      <c r="P25" t="s">
        <v>22</v>
      </c>
      <c r="Q25" s="20">
        <v>1</v>
      </c>
    </row>
    <row r="26" spans="1:17" ht="17.25" x14ac:dyDescent="0.25">
      <c r="A26" s="81" t="s">
        <v>118</v>
      </c>
      <c r="B26" s="43"/>
      <c r="C26" s="29"/>
      <c r="D26" s="56"/>
      <c r="E26" s="43"/>
      <c r="F26" s="43"/>
      <c r="G26" s="43"/>
      <c r="H26" s="43"/>
      <c r="I26" s="43"/>
      <c r="J26" s="29"/>
      <c r="P26" t="s">
        <v>21</v>
      </c>
      <c r="Q26" s="20"/>
    </row>
    <row r="27" spans="1:17" x14ac:dyDescent="0.25">
      <c r="A27" s="81" t="s">
        <v>33</v>
      </c>
      <c r="B27" s="82">
        <v>1300</v>
      </c>
      <c r="C27" s="69" t="str">
        <f>IF(OR(Q20=1),IF(OR(P31=1),"kr./år","nm3/år"),IF(OR(Q20=2),IF(P31=1,"kr./år","liter/år"),IF(OR(Q20=3),IF(P31=1,"kr./år","kWh/år"),IF(OR(Q20=4),IF(P31=1,"kr./år","kg/år")))))</f>
        <v>nm3/år</v>
      </c>
      <c r="D27" s="56"/>
      <c r="E27" s="43"/>
      <c r="F27" s="43"/>
      <c r="G27" s="43"/>
      <c r="H27" s="43"/>
      <c r="I27" s="43"/>
      <c r="J27" s="29"/>
      <c r="P27" t="s">
        <v>18</v>
      </c>
      <c r="Q27" s="20"/>
    </row>
    <row r="28" spans="1:17" x14ac:dyDescent="0.25">
      <c r="A28" s="72" t="s">
        <v>54</v>
      </c>
      <c r="B28" s="84">
        <f>IF(OR(Q20=1),IF(OR(P31=2),Q40,R45),IF(OR(Q20=2),IF(OR(P31=2),R41,R46),IF(OR(Q20=3),IF(OR(P31=2),R42,R47),IF(OR(Q20=4),IF(OR(P31=2),R43,R48)))))</f>
        <v>46.332000000000001</v>
      </c>
      <c r="C28" s="69" t="s">
        <v>29</v>
      </c>
      <c r="D28" s="56"/>
      <c r="E28" s="43"/>
      <c r="F28" s="43"/>
      <c r="G28" s="43"/>
      <c r="H28" s="43"/>
      <c r="I28" s="43"/>
      <c r="J28" s="29"/>
      <c r="P28" t="s">
        <v>22</v>
      </c>
      <c r="Q28" s="20">
        <v>1</v>
      </c>
    </row>
    <row r="29" spans="1:17" x14ac:dyDescent="0.25">
      <c r="A29" s="72" t="s">
        <v>7</v>
      </c>
      <c r="B29" s="23">
        <f>IF(OR(Q20=1),IF(OR(Q28=1),243,462),IF(OR(Q20=2),IF(OR(Q28=1),333,552),IF(OR(Q20=4),IF(OR(Q28=1),333,552),0)))</f>
        <v>243</v>
      </c>
      <c r="C29" s="69" t="s">
        <v>30</v>
      </c>
      <c r="D29" s="56"/>
      <c r="E29" s="43"/>
      <c r="F29" s="43"/>
      <c r="G29" s="43"/>
      <c r="H29" s="43"/>
      <c r="I29" s="43"/>
      <c r="J29" s="29"/>
      <c r="P29" t="s">
        <v>2</v>
      </c>
      <c r="Q29" s="20"/>
    </row>
    <row r="30" spans="1:17" ht="15.75" thickBot="1" x14ac:dyDescent="0.3">
      <c r="A30" s="85"/>
      <c r="B30" s="5"/>
      <c r="C30" s="9"/>
      <c r="D30" s="56"/>
      <c r="E30" s="43"/>
      <c r="F30" s="43"/>
      <c r="G30" s="43"/>
      <c r="H30" s="43"/>
      <c r="I30" s="43"/>
      <c r="J30" s="29"/>
      <c r="Q30" s="20"/>
    </row>
    <row r="31" spans="1:17" x14ac:dyDescent="0.25">
      <c r="A31" s="66" t="s">
        <v>75</v>
      </c>
      <c r="B31" s="67"/>
      <c r="C31" s="7"/>
      <c r="D31" s="95" t="s">
        <v>105</v>
      </c>
      <c r="E31" s="53"/>
      <c r="F31" s="53"/>
      <c r="G31" s="53"/>
      <c r="H31" s="53"/>
      <c r="I31" s="53"/>
      <c r="J31" s="55"/>
      <c r="O31" t="s">
        <v>24</v>
      </c>
      <c r="P31" s="20">
        <v>2</v>
      </c>
    </row>
    <row r="32" spans="1:17" x14ac:dyDescent="0.25">
      <c r="A32" s="68"/>
      <c r="B32" s="22"/>
      <c r="C32" s="69"/>
      <c r="D32" s="56"/>
      <c r="E32" s="92" t="s">
        <v>107</v>
      </c>
      <c r="F32" s="92" t="s">
        <v>108</v>
      </c>
      <c r="G32" s="92" t="s">
        <v>85</v>
      </c>
      <c r="H32" s="93" t="s">
        <v>109</v>
      </c>
      <c r="I32" s="92" t="s">
        <v>62</v>
      </c>
      <c r="J32" s="29"/>
      <c r="O32" t="s">
        <v>68</v>
      </c>
      <c r="P32" s="20"/>
    </row>
    <row r="33" spans="1:18" x14ac:dyDescent="0.25">
      <c r="A33" s="70" t="s">
        <v>35</v>
      </c>
      <c r="B33" s="23"/>
      <c r="C33" s="69"/>
      <c r="D33" s="56"/>
      <c r="E33" s="91" t="s">
        <v>117</v>
      </c>
      <c r="F33" s="91" t="s">
        <v>117</v>
      </c>
      <c r="G33" s="91" t="s">
        <v>117</v>
      </c>
      <c r="H33" s="94" t="s">
        <v>117</v>
      </c>
      <c r="I33" s="91" t="s">
        <v>117</v>
      </c>
      <c r="J33" s="29"/>
      <c r="O33" t="s">
        <v>69</v>
      </c>
      <c r="P33" s="20"/>
    </row>
    <row r="34" spans="1:18" x14ac:dyDescent="0.25">
      <c r="A34" s="71" t="s">
        <v>36</v>
      </c>
      <c r="B34" s="23"/>
      <c r="C34" s="69"/>
      <c r="D34" s="96" t="s">
        <v>106</v>
      </c>
      <c r="E34" s="16">
        <f>'Energipriser og omkostninger'!B18+'Energipriser og omkostninger'!B19+'Energipriser og omkostninger'!B21</f>
        <v>13534.6</v>
      </c>
      <c r="F34" s="16">
        <f>'Energipriser og omkostninger'!B20</f>
        <v>2000</v>
      </c>
      <c r="G34" s="16">
        <f>'Energipriser og omkostninger'!B22</f>
        <v>2016.4712279057737</v>
      </c>
      <c r="H34" s="11">
        <v>0</v>
      </c>
      <c r="I34" s="98">
        <f>SUM(E34:H34)</f>
        <v>17551.071227905773</v>
      </c>
      <c r="J34" s="29"/>
      <c r="O34" t="s">
        <v>70</v>
      </c>
      <c r="P34" s="20">
        <v>1</v>
      </c>
    </row>
    <row r="35" spans="1:18" x14ac:dyDescent="0.25">
      <c r="A35" s="72"/>
      <c r="B35" s="73"/>
      <c r="C35" s="69"/>
      <c r="D35" s="96" t="s">
        <v>110</v>
      </c>
      <c r="E35" s="16">
        <f>'Energipriser og omkostninger'!$B$26+'Energipriser og omkostninger'!$B$27+'Energipriser og omkostninger'!$B$28+'Energipriser og omkostninger'!$B$30</f>
        <v>8275.6049999999996</v>
      </c>
      <c r="F35" s="16">
        <f>'Energipriser og omkostninger'!$B$29</f>
        <v>300</v>
      </c>
      <c r="G35" s="16">
        <f>'Energipriser og omkostninger'!$B$33</f>
        <v>1680.392689921478</v>
      </c>
      <c r="H35" s="16">
        <f>'Energipriser og omkostninger'!B32</f>
        <v>4740</v>
      </c>
      <c r="I35" s="16">
        <f t="shared" ref="I35:I37" si="0">SUM(E35:H35)</f>
        <v>14995.997689921478</v>
      </c>
      <c r="J35" s="29"/>
      <c r="O35" t="s">
        <v>71</v>
      </c>
      <c r="P35" s="20"/>
    </row>
    <row r="36" spans="1:18" x14ac:dyDescent="0.25">
      <c r="A36" s="72" t="s">
        <v>39</v>
      </c>
      <c r="B36" s="73"/>
      <c r="C36" s="69"/>
      <c r="D36" s="96" t="s">
        <v>111</v>
      </c>
      <c r="E36" s="16">
        <f>'Energipriser og omkostninger'!$B$26+'Energipriser og omkostninger'!$B$27+'Energipriser og omkostninger'!$B$28+'Energipriser og omkostninger'!$B$30</f>
        <v>8275.6049999999996</v>
      </c>
      <c r="F36" s="16">
        <f>'Energipriser og omkostninger'!$B$29</f>
        <v>300</v>
      </c>
      <c r="G36" s="16">
        <f>'Energipriser og omkostninger'!$B$33</f>
        <v>1680.392689921478</v>
      </c>
      <c r="H36" s="16">
        <v>0</v>
      </c>
      <c r="I36" s="16">
        <f t="shared" si="0"/>
        <v>10255.997689921478</v>
      </c>
      <c r="J36" s="29"/>
    </row>
    <row r="37" spans="1:18" x14ac:dyDescent="0.25">
      <c r="A37" s="72" t="s">
        <v>40</v>
      </c>
      <c r="B37" s="74"/>
      <c r="C37" s="69"/>
      <c r="D37" s="96" t="s">
        <v>89</v>
      </c>
      <c r="E37" s="16">
        <f>'Energipriser og omkostninger'!B37+'Energipriser og omkostninger'!B38</f>
        <v>3425.5714285714284</v>
      </c>
      <c r="F37" s="16">
        <f>'Energipriser og omkostninger'!B39</f>
        <v>3225</v>
      </c>
      <c r="G37" s="16">
        <f>'Energipriser og omkostninger'!B40</f>
        <v>5377.2566077487299</v>
      </c>
      <c r="H37" s="11">
        <v>0</v>
      </c>
      <c r="I37" s="16">
        <f t="shared" si="0"/>
        <v>12027.828036320159</v>
      </c>
      <c r="J37" s="29"/>
    </row>
    <row r="38" spans="1:18" x14ac:dyDescent="0.25">
      <c r="A38" s="72" t="s">
        <v>57</v>
      </c>
      <c r="B38" s="23"/>
      <c r="C38" s="69"/>
      <c r="D38" s="56"/>
      <c r="E38" s="43"/>
      <c r="F38" s="43"/>
      <c r="G38" s="43"/>
      <c r="H38" s="43"/>
      <c r="I38" s="43"/>
      <c r="J38" s="29"/>
      <c r="O38" t="s">
        <v>25</v>
      </c>
    </row>
    <row r="39" spans="1:18" x14ac:dyDescent="0.25">
      <c r="A39" s="56"/>
      <c r="B39" s="23"/>
      <c r="C39" s="69"/>
      <c r="D39" s="97" t="s">
        <v>116</v>
      </c>
      <c r="E39" s="43"/>
      <c r="F39" s="43"/>
      <c r="G39" s="43"/>
      <c r="H39" s="43"/>
      <c r="I39" s="43"/>
      <c r="J39" s="29"/>
      <c r="P39" t="s">
        <v>28</v>
      </c>
    </row>
    <row r="40" spans="1:18" ht="15.75" thickBot="1" x14ac:dyDescent="0.3">
      <c r="A40" s="8" t="s">
        <v>48</v>
      </c>
      <c r="B40" s="5"/>
      <c r="C40" s="9"/>
      <c r="D40" s="57"/>
      <c r="E40" s="58"/>
      <c r="F40" s="58"/>
      <c r="G40" s="58"/>
      <c r="H40" s="58"/>
      <c r="I40" s="58"/>
      <c r="J40" s="60"/>
      <c r="N40" t="s">
        <v>27</v>
      </c>
      <c r="O40" s="20">
        <f>IF(Q20=1,B27,"")</f>
        <v>1300</v>
      </c>
      <c r="P40" s="20">
        <v>11</v>
      </c>
      <c r="Q40" s="20">
        <f>((O40*P40*B17/100)*3600)/1000000</f>
        <v>46.332000000000001</v>
      </c>
    </row>
    <row r="41" spans="1:18" x14ac:dyDescent="0.25">
      <c r="B41" s="3"/>
      <c r="O41" t="s">
        <v>16</v>
      </c>
      <c r="P41" s="20" t="str">
        <f>IF(Q20=2,B27,"")</f>
        <v/>
      </c>
      <c r="Q41" s="20">
        <v>10</v>
      </c>
      <c r="R41" s="20" t="e">
        <f>((P41*Q41*(B17/100))*3600)/1000000</f>
        <v>#VALUE!</v>
      </c>
    </row>
    <row r="42" spans="1:18" x14ac:dyDescent="0.25">
      <c r="B42" s="3"/>
      <c r="O42" t="s">
        <v>17</v>
      </c>
      <c r="P42" s="20" t="str">
        <f>IF(Q20=3,B27,"")</f>
        <v/>
      </c>
      <c r="Q42" s="20">
        <v>1</v>
      </c>
      <c r="R42" s="20" t="e">
        <f>((P42*Q42)*3600)/1000000</f>
        <v>#VALUE!</v>
      </c>
    </row>
    <row r="43" spans="1:18" x14ac:dyDescent="0.25">
      <c r="B43" s="4"/>
      <c r="O43" t="s">
        <v>66</v>
      </c>
      <c r="P43" s="20" t="str">
        <f>IF(Q20=4,B27,"")</f>
        <v/>
      </c>
      <c r="Q43" s="20">
        <v>4.9000000000000004</v>
      </c>
      <c r="R43" s="20" t="e">
        <f>((P43*Q43*B17/100)/1000)*3.6</f>
        <v>#VALUE!</v>
      </c>
    </row>
    <row r="44" spans="1:18" x14ac:dyDescent="0.25">
      <c r="P44" s="20"/>
      <c r="Q44" s="20"/>
      <c r="R44" s="20"/>
    </row>
    <row r="45" spans="1:18" x14ac:dyDescent="0.25">
      <c r="A45" s="1"/>
      <c r="O45" t="s">
        <v>27</v>
      </c>
      <c r="P45" s="20">
        <f>(B27-650)/'Energipriser og omkostninger'!B7</f>
        <v>68.421052631578945</v>
      </c>
      <c r="Q45" s="20">
        <v>11</v>
      </c>
      <c r="R45" s="20">
        <f>((P45*Q45*(B17/100))*3600)/1000000</f>
        <v>2.4385263157894737</v>
      </c>
    </row>
    <row r="46" spans="1:18" x14ac:dyDescent="0.25">
      <c r="B46" s="3"/>
      <c r="O46" t="s">
        <v>16</v>
      </c>
      <c r="P46" s="20">
        <f>B27/'Energipriser og omkostninger'!B6</f>
        <v>108.33333333333333</v>
      </c>
      <c r="Q46" s="20">
        <v>10</v>
      </c>
      <c r="R46" s="20">
        <f>((P46*Q46*(B17/100))*3600)/1000000</f>
        <v>3.51</v>
      </c>
    </row>
    <row r="47" spans="1:18" x14ac:dyDescent="0.25">
      <c r="B47" s="3"/>
      <c r="O47" t="s">
        <v>17</v>
      </c>
      <c r="P47" s="20">
        <f>B27/'Energipriser og omkostninger'!B11</f>
        <v>1529.4117647058824</v>
      </c>
      <c r="Q47" s="20">
        <v>1</v>
      </c>
      <c r="R47" s="20">
        <f>((P47*Q47)*3600)/1000000</f>
        <v>5.5058823529411764</v>
      </c>
    </row>
    <row r="48" spans="1:18" x14ac:dyDescent="0.25">
      <c r="B48" s="4"/>
      <c r="O48" t="s">
        <v>66</v>
      </c>
      <c r="P48" s="20">
        <f>B27/'Energipriser og omkostninger'!B9</f>
        <v>684.21052631578948</v>
      </c>
      <c r="Q48" s="20">
        <v>4.9000000000000004</v>
      </c>
      <c r="R48" s="20">
        <f>((P48*Q48*B17/100)/1000)*3.6</f>
        <v>10.862526315789475</v>
      </c>
    </row>
    <row r="77" spans="5:5" x14ac:dyDescent="0.25">
      <c r="E77" s="2"/>
    </row>
  </sheetData>
  <sheetProtection algorithmName="SHA-512" hashValue="bjEBzV+21qDPtPRxWHlXWlkqwn+a/8PW51WvoZDIvqgZpyFLaKGQClAAGIxllSASwGWVGsn1Ec9KoR2Az6/Krw==" saltValue="e64uB/NLUL4slczbBpmVQw==" spinCount="100000" sheet="1" objects="1" scenarios="1" selectLockedCell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0</xdr:col>
                    <xdr:colOff>2724150</xdr:colOff>
                    <xdr:row>12</xdr:row>
                    <xdr:rowOff>0</xdr:rowOff>
                  </from>
                  <to>
                    <xdr:col>1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0</xdr:col>
                    <xdr:colOff>2724150</xdr:colOff>
                    <xdr:row>16</xdr:row>
                    <xdr:rowOff>180975</xdr:rowOff>
                  </from>
                  <to>
                    <xdr:col>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0</xdr:col>
                    <xdr:colOff>2743200</xdr:colOff>
                    <xdr:row>19</xdr:row>
                    <xdr:rowOff>161925</xdr:rowOff>
                  </from>
                  <to>
                    <xdr:col>1</xdr:col>
                    <xdr:colOff>19050</xdr:colOff>
                    <xdr:row>20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N53"/>
  <sheetViews>
    <sheetView tabSelected="1" workbookViewId="0">
      <selection activeCell="B33" sqref="B33"/>
    </sheetView>
  </sheetViews>
  <sheetFormatPr defaultRowHeight="15" x14ac:dyDescent="0.25"/>
  <cols>
    <col min="1" max="1" width="56.5703125" customWidth="1"/>
    <col min="2" max="2" width="18" customWidth="1"/>
    <col min="3" max="3" width="12.7109375" bestFit="1" customWidth="1"/>
    <col min="10" max="14" width="9.140625" hidden="1" customWidth="1"/>
  </cols>
  <sheetData>
    <row r="1" spans="1:3" ht="18.75" x14ac:dyDescent="0.3">
      <c r="A1" s="17" t="s">
        <v>41</v>
      </c>
      <c r="B1" t="s">
        <v>122</v>
      </c>
    </row>
    <row r="2" spans="1:3" x14ac:dyDescent="0.25">
      <c r="A2" t="str">
        <f>Inddata!A7</f>
        <v xml:space="preserve">Ejendommens adresse: </v>
      </c>
    </row>
    <row r="3" spans="1:3" ht="15.75" thickBot="1" x14ac:dyDescent="0.3"/>
    <row r="4" spans="1:3" x14ac:dyDescent="0.25">
      <c r="A4" s="46"/>
      <c r="B4" s="24"/>
      <c r="C4" s="25"/>
    </row>
    <row r="5" spans="1:3" x14ac:dyDescent="0.25">
      <c r="A5" s="64" t="s">
        <v>6</v>
      </c>
      <c r="B5" s="11"/>
      <c r="C5" s="26"/>
    </row>
    <row r="6" spans="1:3" x14ac:dyDescent="0.25">
      <c r="A6" s="27" t="s">
        <v>3</v>
      </c>
      <c r="B6" s="12">
        <v>12</v>
      </c>
      <c r="C6" s="28"/>
    </row>
    <row r="7" spans="1:3" ht="17.25" x14ac:dyDescent="0.25">
      <c r="A7" s="27" t="s">
        <v>80</v>
      </c>
      <c r="B7" s="12">
        <v>9.5</v>
      </c>
      <c r="C7" s="29"/>
    </row>
    <row r="8" spans="1:3" x14ac:dyDescent="0.25">
      <c r="A8" s="27" t="s">
        <v>64</v>
      </c>
      <c r="B8" s="14">
        <v>663</v>
      </c>
      <c r="C8" s="28"/>
    </row>
    <row r="9" spans="1:3" x14ac:dyDescent="0.25">
      <c r="A9" s="27" t="s">
        <v>67</v>
      </c>
      <c r="B9" s="61">
        <v>1.9</v>
      </c>
      <c r="C9" s="28"/>
    </row>
    <row r="10" spans="1:3" x14ac:dyDescent="0.25">
      <c r="A10" s="27" t="s">
        <v>4</v>
      </c>
      <c r="B10" s="12">
        <v>2.2000000000000002</v>
      </c>
      <c r="C10" s="28"/>
    </row>
    <row r="11" spans="1:3" x14ac:dyDescent="0.25">
      <c r="A11" s="27" t="s">
        <v>5</v>
      </c>
      <c r="B11" s="13">
        <v>0.85</v>
      </c>
      <c r="C11" s="28"/>
    </row>
    <row r="12" spans="1:3" x14ac:dyDescent="0.25">
      <c r="A12" s="27" t="s">
        <v>65</v>
      </c>
      <c r="B12" s="13">
        <v>108.75</v>
      </c>
      <c r="C12" s="28"/>
    </row>
    <row r="13" spans="1:3" ht="17.25" x14ac:dyDescent="0.25">
      <c r="A13" s="39" t="s">
        <v>56</v>
      </c>
      <c r="B13" s="40">
        <v>3.5</v>
      </c>
      <c r="C13" s="41"/>
    </row>
    <row r="14" spans="1:3" x14ac:dyDescent="0.25">
      <c r="A14" s="27" t="s">
        <v>14</v>
      </c>
      <c r="B14" s="13">
        <v>325</v>
      </c>
      <c r="C14" s="28"/>
    </row>
    <row r="15" spans="1:3" ht="18" thickBot="1" x14ac:dyDescent="0.3">
      <c r="A15" s="42" t="s">
        <v>58</v>
      </c>
      <c r="B15" s="30">
        <v>12.5</v>
      </c>
      <c r="C15" s="31"/>
    </row>
    <row r="16" spans="1:3" ht="15.75" thickBot="1" x14ac:dyDescent="0.3">
      <c r="B16" s="10"/>
      <c r="C16" s="10"/>
    </row>
    <row r="17" spans="1:13" x14ac:dyDescent="0.25">
      <c r="A17" s="65" t="s">
        <v>1</v>
      </c>
      <c r="B17" s="32" t="s">
        <v>46</v>
      </c>
      <c r="C17" s="33"/>
      <c r="K17" t="s">
        <v>50</v>
      </c>
    </row>
    <row r="18" spans="1:13" x14ac:dyDescent="0.25">
      <c r="A18" s="27" t="s">
        <v>8</v>
      </c>
      <c r="B18" s="15">
        <f>IF(Inddata!P31=2,'Energipriser og omkostninger'!M19,"")</f>
        <v>12350</v>
      </c>
      <c r="C18" s="26" t="s">
        <v>45</v>
      </c>
    </row>
    <row r="19" spans="1:13" x14ac:dyDescent="0.25">
      <c r="A19" s="27" t="s">
        <v>9</v>
      </c>
      <c r="B19" s="15">
        <f>IF(AND(Inddata!Q20=1,Inddata!P31=2),650,0)</f>
        <v>650</v>
      </c>
      <c r="C19" s="26" t="s">
        <v>45</v>
      </c>
      <c r="F19" s="38"/>
      <c r="K19" t="s">
        <v>51</v>
      </c>
      <c r="M19" s="15">
        <f>IF(Inddata!Q20=1,Inddata!B27*'Energipriser og omkostninger'!B7,IF(Inddata!Q20=2,Inddata!B27*'Energipriser og omkostninger'!B6,IF(Inddata!Q20=3,Inddata!B27*'Energipriser og omkostninger'!B11,Inddata!B27*B9)))</f>
        <v>12350</v>
      </c>
    </row>
    <row r="20" spans="1:13" x14ac:dyDescent="0.25">
      <c r="A20" s="27" t="s">
        <v>104</v>
      </c>
      <c r="B20" s="34">
        <v>2000</v>
      </c>
      <c r="C20" s="26" t="s">
        <v>45</v>
      </c>
      <c r="K20" t="s">
        <v>52</v>
      </c>
      <c r="M20" s="34">
        <f>M19</f>
        <v>12350</v>
      </c>
    </row>
    <row r="21" spans="1:13" x14ac:dyDescent="0.25">
      <c r="A21" s="27" t="s">
        <v>10</v>
      </c>
      <c r="B21" s="15">
        <f>IF(Inddata!P31=2,Inddata!B29*'Energipriser og omkostninger'!B10,"")</f>
        <v>534.6</v>
      </c>
      <c r="C21" s="26" t="s">
        <v>45</v>
      </c>
    </row>
    <row r="22" spans="1:13" x14ac:dyDescent="0.25">
      <c r="A22" s="27" t="s">
        <v>85</v>
      </c>
      <c r="B22" s="15">
        <f>Finansiering!B19</f>
        <v>2016.4712279057737</v>
      </c>
      <c r="C22" s="26" t="s">
        <v>45</v>
      </c>
    </row>
    <row r="23" spans="1:13" ht="15.75" thickBot="1" x14ac:dyDescent="0.3">
      <c r="A23" s="35" t="s">
        <v>12</v>
      </c>
      <c r="B23" s="36">
        <f>SUM(B18:B22)</f>
        <v>17551.071227905773</v>
      </c>
      <c r="C23" s="26" t="s">
        <v>45</v>
      </c>
      <c r="K23" t="s">
        <v>109</v>
      </c>
    </row>
    <row r="24" spans="1:13" ht="15.75" thickBot="1" x14ac:dyDescent="0.3"/>
    <row r="25" spans="1:13" x14ac:dyDescent="0.25">
      <c r="A25" s="65" t="s">
        <v>11</v>
      </c>
      <c r="B25" s="24"/>
      <c r="C25" s="25"/>
      <c r="K25" t="s">
        <v>112</v>
      </c>
      <c r="L25">
        <v>99</v>
      </c>
    </row>
    <row r="26" spans="1:13" x14ac:dyDescent="0.25">
      <c r="A26" s="27" t="s">
        <v>42</v>
      </c>
      <c r="B26" s="16">
        <f>Inddata!B28*'Energipriser og omkostninger'!B12</f>
        <v>5038.6050000000005</v>
      </c>
      <c r="C26" s="26" t="s">
        <v>45</v>
      </c>
      <c r="K26" t="s">
        <v>113</v>
      </c>
      <c r="L26">
        <v>149</v>
      </c>
    </row>
    <row r="27" spans="1:13" x14ac:dyDescent="0.25">
      <c r="A27" s="27" t="s">
        <v>47</v>
      </c>
      <c r="B27" s="16">
        <f>(Inddata!B28/3.6*1000/35)*'Energipriser og omkostninger'!B13</f>
        <v>1287</v>
      </c>
      <c r="C27" s="62" t="s">
        <v>45</v>
      </c>
      <c r="K27" t="s">
        <v>114</v>
      </c>
      <c r="L27">
        <v>249</v>
      </c>
    </row>
    <row r="28" spans="1:13" x14ac:dyDescent="0.25">
      <c r="A28" s="27" t="s">
        <v>55</v>
      </c>
      <c r="B28" s="16">
        <f>B15*Inddata!B9+B15*0.25*Inddata!B10</f>
        <v>1625</v>
      </c>
      <c r="C28" s="26" t="s">
        <v>45</v>
      </c>
    </row>
    <row r="29" spans="1:13" x14ac:dyDescent="0.25">
      <c r="A29" s="27" t="s">
        <v>43</v>
      </c>
      <c r="B29" s="16">
        <v>300</v>
      </c>
      <c r="C29" s="62" t="s">
        <v>45</v>
      </c>
    </row>
    <row r="30" spans="1:13" x14ac:dyDescent="0.25">
      <c r="A30" s="27" t="s">
        <v>44</v>
      </c>
      <c r="B30" s="16">
        <f>'Energipriser og omkostninger'!B14</f>
        <v>325</v>
      </c>
      <c r="C30" s="62" t="s">
        <v>45</v>
      </c>
    </row>
    <row r="31" spans="1:13" x14ac:dyDescent="0.25">
      <c r="A31" s="39" t="s">
        <v>72</v>
      </c>
      <c r="B31" s="63" t="str">
        <f>IF(Inddata!P34=2,243*'Energipriser og omkostninger'!B10,"0")</f>
        <v>0</v>
      </c>
      <c r="C31" s="62" t="s">
        <v>45</v>
      </c>
    </row>
    <row r="32" spans="1:13" x14ac:dyDescent="0.25">
      <c r="A32" s="39" t="s">
        <v>86</v>
      </c>
      <c r="B32" s="63">
        <f>IF(Inddata!B9&lt;99,345*12,IF(AND(Inddata!B9&gt;100,Inddata!B9&lt;199),395*12,445*12))</f>
        <v>4740</v>
      </c>
      <c r="C32" s="62" t="s">
        <v>45</v>
      </c>
    </row>
    <row r="33" spans="1:4" x14ac:dyDescent="0.25">
      <c r="A33" s="39" t="s">
        <v>87</v>
      </c>
      <c r="B33" s="63">
        <f>Finansiering!B12</f>
        <v>1680.392689921478</v>
      </c>
      <c r="C33" s="62" t="s">
        <v>45</v>
      </c>
    </row>
    <row r="34" spans="1:4" ht="15.75" thickBot="1" x14ac:dyDescent="0.3">
      <c r="A34" s="35" t="s">
        <v>13</v>
      </c>
      <c r="B34" s="36">
        <f>SUM(B26:B33)</f>
        <v>14995.997689921478</v>
      </c>
      <c r="C34" s="37" t="s">
        <v>45</v>
      </c>
    </row>
    <row r="35" spans="1:4" ht="15.75" thickBot="1" x14ac:dyDescent="0.3"/>
    <row r="36" spans="1:4" x14ac:dyDescent="0.25">
      <c r="A36" s="65" t="s">
        <v>84</v>
      </c>
      <c r="B36" s="24"/>
      <c r="C36" s="25"/>
    </row>
    <row r="37" spans="1:4" x14ac:dyDescent="0.25">
      <c r="A37" s="27" t="s">
        <v>101</v>
      </c>
      <c r="B37" s="16">
        <f>((Inddata!B28/3.6*1000)/3.5)*'Energipriser og omkostninger'!B11</f>
        <v>3125.5714285714284</v>
      </c>
      <c r="C37" s="26" t="s">
        <v>45</v>
      </c>
    </row>
    <row r="38" spans="1:4" x14ac:dyDescent="0.25">
      <c r="A38" s="39" t="s">
        <v>72</v>
      </c>
      <c r="B38" s="63">
        <v>300</v>
      </c>
      <c r="C38" s="62" t="s">
        <v>45</v>
      </c>
    </row>
    <row r="39" spans="1:4" x14ac:dyDescent="0.25">
      <c r="A39" s="27" t="s">
        <v>102</v>
      </c>
      <c r="B39" s="16">
        <v>3225</v>
      </c>
      <c r="C39" s="26" t="s">
        <v>45</v>
      </c>
    </row>
    <row r="40" spans="1:4" x14ac:dyDescent="0.25">
      <c r="A40" s="39" t="s">
        <v>88</v>
      </c>
      <c r="B40" s="63">
        <f>Finansiering!B5</f>
        <v>5377.2566077487299</v>
      </c>
      <c r="C40" s="62" t="s">
        <v>45</v>
      </c>
    </row>
    <row r="41" spans="1:4" ht="15.75" thickBot="1" x14ac:dyDescent="0.3">
      <c r="A41" s="35" t="s">
        <v>13</v>
      </c>
      <c r="B41" s="36">
        <f>SUM(B37:B40)</f>
        <v>12027.828036320159</v>
      </c>
      <c r="C41" s="37" t="s">
        <v>45</v>
      </c>
    </row>
    <row r="42" spans="1:4" x14ac:dyDescent="0.25">
      <c r="A42" s="47"/>
      <c r="B42" s="48"/>
      <c r="C42" s="43"/>
    </row>
    <row r="43" spans="1:4" x14ac:dyDescent="0.25">
      <c r="A43" s="47" t="s">
        <v>103</v>
      </c>
      <c r="B43" s="48"/>
      <c r="C43" s="43"/>
    </row>
    <row r="44" spans="1:4" x14ac:dyDescent="0.25">
      <c r="A44" s="47" t="s">
        <v>119</v>
      </c>
      <c r="B44" s="48"/>
      <c r="C44" s="43"/>
    </row>
    <row r="46" spans="1:4" x14ac:dyDescent="0.25">
      <c r="A46" t="s">
        <v>100</v>
      </c>
    </row>
    <row r="47" spans="1:4" ht="15.75" thickBot="1" x14ac:dyDescent="0.3"/>
    <row r="48" spans="1:4" ht="15.75" thickBot="1" x14ac:dyDescent="0.3">
      <c r="A48" s="18" t="s">
        <v>99</v>
      </c>
      <c r="B48" s="99"/>
      <c r="C48" s="19"/>
      <c r="D48" s="43"/>
    </row>
    <row r="49" spans="1:4" x14ac:dyDescent="0.25">
      <c r="A49" s="56"/>
      <c r="B49" s="43"/>
      <c r="C49" s="29"/>
      <c r="D49" s="43"/>
    </row>
    <row r="50" spans="1:4" x14ac:dyDescent="0.25">
      <c r="A50" s="56" t="s">
        <v>93</v>
      </c>
      <c r="B50" s="44">
        <v>80000</v>
      </c>
      <c r="C50" s="29" t="s">
        <v>90</v>
      </c>
      <c r="D50" s="43"/>
    </row>
    <row r="51" spans="1:4" x14ac:dyDescent="0.25">
      <c r="A51" s="56" t="s">
        <v>91</v>
      </c>
      <c r="B51" s="44">
        <f>Inddata!B23</f>
        <v>25000</v>
      </c>
      <c r="C51" s="29" t="s">
        <v>23</v>
      </c>
      <c r="D51" s="43"/>
    </row>
    <row r="52" spans="1:4" ht="15.75" thickBot="1" x14ac:dyDescent="0.3">
      <c r="A52" s="57" t="s">
        <v>92</v>
      </c>
      <c r="B52" s="59">
        <v>30000</v>
      </c>
      <c r="C52" s="60" t="s">
        <v>23</v>
      </c>
      <c r="D52" s="43"/>
    </row>
    <row r="53" spans="1:4" x14ac:dyDescent="0.25">
      <c r="D53" s="4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54DA-544B-462D-8C82-D6FAE2DB9602}">
  <dimension ref="A1:F28"/>
  <sheetViews>
    <sheetView workbookViewId="0">
      <selection activeCell="E13" sqref="E13"/>
    </sheetView>
  </sheetViews>
  <sheetFormatPr defaultRowHeight="15" x14ac:dyDescent="0.25"/>
  <cols>
    <col min="1" max="1" width="29.42578125" bestFit="1" customWidth="1"/>
    <col min="4" max="4" width="10" bestFit="1" customWidth="1"/>
    <col min="5" max="5" width="11" bestFit="1" customWidth="1"/>
    <col min="6" max="6" width="8.85546875" customWidth="1"/>
  </cols>
  <sheetData>
    <row r="1" spans="1:6" x14ac:dyDescent="0.25">
      <c r="E1" s="87"/>
    </row>
    <row r="2" spans="1:6" ht="15.75" thickBot="1" x14ac:dyDescent="0.3">
      <c r="A2" s="1" t="s">
        <v>89</v>
      </c>
      <c r="E2" s="88"/>
    </row>
    <row r="3" spans="1:6" x14ac:dyDescent="0.25">
      <c r="A3" s="52" t="s">
        <v>96</v>
      </c>
      <c r="B3" s="100">
        <v>80000</v>
      </c>
      <c r="C3" s="55" t="s">
        <v>23</v>
      </c>
      <c r="E3" s="87"/>
    </row>
    <row r="4" spans="1:6" x14ac:dyDescent="0.25">
      <c r="A4" s="56" t="s">
        <v>83</v>
      </c>
      <c r="B4" s="101">
        <v>0.03</v>
      </c>
      <c r="C4" s="29"/>
      <c r="E4" s="87"/>
    </row>
    <row r="5" spans="1:6" x14ac:dyDescent="0.25">
      <c r="A5" s="56" t="s">
        <v>81</v>
      </c>
      <c r="B5" s="102">
        <f>-PMT(B4,B7,B3,0,0)</f>
        <v>5377.2566077487299</v>
      </c>
      <c r="C5" s="29" t="s">
        <v>45</v>
      </c>
    </row>
    <row r="6" spans="1:6" x14ac:dyDescent="0.25">
      <c r="A6" s="56" t="s">
        <v>97</v>
      </c>
      <c r="B6" s="102">
        <v>0</v>
      </c>
      <c r="C6" s="29"/>
      <c r="E6" s="86"/>
    </row>
    <row r="7" spans="1:6" ht="15.75" thickBot="1" x14ac:dyDescent="0.3">
      <c r="A7" s="57" t="s">
        <v>98</v>
      </c>
      <c r="B7" s="58">
        <v>20</v>
      </c>
      <c r="C7" s="60" t="s">
        <v>82</v>
      </c>
      <c r="E7" s="89"/>
    </row>
    <row r="8" spans="1:6" x14ac:dyDescent="0.25">
      <c r="D8" s="90"/>
      <c r="E8" s="90"/>
      <c r="F8" s="90"/>
    </row>
    <row r="9" spans="1:6" ht="15.75" thickBot="1" x14ac:dyDescent="0.3">
      <c r="A9" s="1" t="s">
        <v>95</v>
      </c>
      <c r="D9" s="90"/>
      <c r="E9" s="90"/>
      <c r="F9" s="90"/>
    </row>
    <row r="10" spans="1:6" x14ac:dyDescent="0.25">
      <c r="A10" s="52" t="s">
        <v>96</v>
      </c>
      <c r="B10" s="100">
        <f>'Energipriser og omkostninger'!B51</f>
        <v>25000</v>
      </c>
      <c r="C10" s="55" t="s">
        <v>23</v>
      </c>
      <c r="D10" s="90"/>
      <c r="E10" s="90"/>
      <c r="F10" s="90"/>
    </row>
    <row r="11" spans="1:6" x14ac:dyDescent="0.25">
      <c r="A11" s="56" t="s">
        <v>83</v>
      </c>
      <c r="B11" s="101">
        <v>0.03</v>
      </c>
      <c r="C11" s="29"/>
      <c r="D11" s="90"/>
      <c r="E11" s="90"/>
      <c r="F11" s="90"/>
    </row>
    <row r="12" spans="1:6" x14ac:dyDescent="0.25">
      <c r="A12" s="56" t="s">
        <v>81</v>
      </c>
      <c r="B12" s="102">
        <f>-PMT(B11,B14,B10,0,0)</f>
        <v>1680.392689921478</v>
      </c>
      <c r="C12" s="29" t="s">
        <v>45</v>
      </c>
      <c r="D12" s="90"/>
      <c r="E12" s="90"/>
      <c r="F12" s="90"/>
    </row>
    <row r="13" spans="1:6" x14ac:dyDescent="0.25">
      <c r="A13" s="56" t="s">
        <v>97</v>
      </c>
      <c r="B13" s="102">
        <v>0</v>
      </c>
      <c r="C13" s="29"/>
      <c r="D13" s="90"/>
      <c r="E13" s="90"/>
      <c r="F13" s="90"/>
    </row>
    <row r="14" spans="1:6" ht="15.75" thickBot="1" x14ac:dyDescent="0.3">
      <c r="A14" s="57" t="s">
        <v>98</v>
      </c>
      <c r="B14" s="58">
        <v>20</v>
      </c>
      <c r="C14" s="60" t="s">
        <v>82</v>
      </c>
      <c r="D14" s="90"/>
      <c r="E14" s="90"/>
      <c r="F14" s="90"/>
    </row>
    <row r="15" spans="1:6" x14ac:dyDescent="0.25">
      <c r="D15" s="90"/>
      <c r="E15" s="90"/>
      <c r="F15" s="90"/>
    </row>
    <row r="16" spans="1:6" ht="15.75" thickBot="1" x14ac:dyDescent="0.3">
      <c r="A16" s="1" t="s">
        <v>27</v>
      </c>
      <c r="D16" s="90"/>
      <c r="E16" s="90"/>
      <c r="F16" s="90"/>
    </row>
    <row r="17" spans="1:6" x14ac:dyDescent="0.25">
      <c r="A17" s="52" t="s">
        <v>96</v>
      </c>
      <c r="B17" s="100">
        <f>'Energipriser og omkostninger'!B52</f>
        <v>30000</v>
      </c>
      <c r="C17" s="55" t="s">
        <v>23</v>
      </c>
      <c r="D17" s="90"/>
      <c r="E17" s="90"/>
      <c r="F17" s="90"/>
    </row>
    <row r="18" spans="1:6" x14ac:dyDescent="0.25">
      <c r="A18" s="56" t="s">
        <v>83</v>
      </c>
      <c r="B18" s="101">
        <v>0.03</v>
      </c>
      <c r="C18" s="29"/>
      <c r="D18" s="90"/>
      <c r="E18" s="90"/>
      <c r="F18" s="90"/>
    </row>
    <row r="19" spans="1:6" x14ac:dyDescent="0.25">
      <c r="A19" s="56" t="s">
        <v>81</v>
      </c>
      <c r="B19" s="102">
        <f>-PMT(B18,B21,B17,0,0)</f>
        <v>2016.4712279057737</v>
      </c>
      <c r="C19" s="29" t="s">
        <v>45</v>
      </c>
      <c r="D19" s="90"/>
      <c r="E19" s="90"/>
      <c r="F19" s="90"/>
    </row>
    <row r="20" spans="1:6" x14ac:dyDescent="0.25">
      <c r="A20" s="56" t="s">
        <v>97</v>
      </c>
      <c r="B20" s="102">
        <v>0</v>
      </c>
      <c r="C20" s="29"/>
      <c r="D20" s="90"/>
      <c r="E20" s="90"/>
      <c r="F20" s="90"/>
    </row>
    <row r="21" spans="1:6" ht="15.75" thickBot="1" x14ac:dyDescent="0.3">
      <c r="A21" s="57" t="s">
        <v>98</v>
      </c>
      <c r="B21" s="58">
        <v>20</v>
      </c>
      <c r="C21" s="60" t="s">
        <v>82</v>
      </c>
      <c r="D21" s="90"/>
      <c r="E21" s="90"/>
      <c r="F21" s="90"/>
    </row>
    <row r="22" spans="1:6" x14ac:dyDescent="0.25">
      <c r="D22" s="90"/>
      <c r="E22" s="90"/>
      <c r="F22" s="90"/>
    </row>
    <row r="23" spans="1:6" x14ac:dyDescent="0.25">
      <c r="D23" s="90"/>
      <c r="E23" s="90"/>
      <c r="F23" s="90"/>
    </row>
    <row r="24" spans="1:6" x14ac:dyDescent="0.25">
      <c r="D24" s="90"/>
      <c r="E24" s="90"/>
      <c r="F24" s="90"/>
    </row>
    <row r="25" spans="1:6" x14ac:dyDescent="0.25">
      <c r="D25" s="90"/>
      <c r="E25" s="90"/>
      <c r="F25" s="90"/>
    </row>
    <row r="26" spans="1:6" x14ac:dyDescent="0.25">
      <c r="D26" s="90"/>
      <c r="E26" s="90"/>
      <c r="F26" s="90"/>
    </row>
    <row r="27" spans="1:6" x14ac:dyDescent="0.25">
      <c r="D27" s="90"/>
      <c r="E27" s="90"/>
      <c r="F27" s="90"/>
    </row>
    <row r="28" spans="1:6" x14ac:dyDescent="0.25">
      <c r="D28" s="90"/>
      <c r="E28" s="90"/>
      <c r="F28" s="90"/>
    </row>
  </sheetData>
  <sheetProtection algorithmName="SHA-512" hashValue="jI5AbFZ0/q7GnfFS/psaSXkw/XJ8UX0NTW2+NNZb3LBghv5lTEJ4As7NDY26qDaBap86kz/TuCOoAXGhDADNpA==" saltValue="2aYIl9KmL5mx0wplRF6rCg==" spinCount="100000" sheet="1" objects="1" scenarios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1"/>
  <dimension ref="A1:J11"/>
  <sheetViews>
    <sheetView workbookViewId="0">
      <selection activeCell="G21" sqref="G21"/>
    </sheetView>
  </sheetViews>
  <sheetFormatPr defaultRowHeight="15" x14ac:dyDescent="0.25"/>
  <cols>
    <col min="6" max="6" width="0" hidden="1" customWidth="1"/>
    <col min="10" max="10" width="0" hidden="1" customWidth="1"/>
  </cols>
  <sheetData>
    <row r="1" spans="1:10" ht="18.75" x14ac:dyDescent="0.3">
      <c r="A1" s="17" t="s">
        <v>63</v>
      </c>
    </row>
    <row r="4" spans="1:10" ht="15.75" thickBot="1" x14ac:dyDescent="0.3"/>
    <row r="5" spans="1:10" x14ac:dyDescent="0.25">
      <c r="A5" s="52" t="s">
        <v>59</v>
      </c>
      <c r="B5" s="53"/>
      <c r="C5" s="53"/>
      <c r="D5" s="53"/>
      <c r="E5" s="53"/>
      <c r="F5" s="54" t="e">
        <f>#REF!</f>
        <v>#REF!</v>
      </c>
      <c r="G5" s="54" t="e">
        <f>IF(J5=TRUE,F5,"")</f>
        <v>#REF!</v>
      </c>
      <c r="H5" s="55" t="s">
        <v>23</v>
      </c>
      <c r="J5" t="b">
        <v>1</v>
      </c>
    </row>
    <row r="6" spans="1:10" x14ac:dyDescent="0.25">
      <c r="A6" s="56"/>
      <c r="B6" s="43"/>
      <c r="C6" s="43"/>
      <c r="D6" s="43"/>
      <c r="E6" s="43"/>
      <c r="F6" s="43"/>
      <c r="G6" s="44"/>
      <c r="H6" s="29"/>
    </row>
    <row r="7" spans="1:10" x14ac:dyDescent="0.25">
      <c r="A7" s="56" t="s">
        <v>60</v>
      </c>
      <c r="B7" s="43"/>
      <c r="C7" s="43"/>
      <c r="D7" s="43"/>
      <c r="E7" s="43"/>
      <c r="F7" s="44" t="e">
        <f>#REF!</f>
        <v>#REF!</v>
      </c>
      <c r="G7" s="44" t="e">
        <f>IF(J7=TRUE,F7,"")</f>
        <v>#REF!</v>
      </c>
      <c r="H7" s="29" t="s">
        <v>23</v>
      </c>
      <c r="J7" t="b">
        <v>1</v>
      </c>
    </row>
    <row r="8" spans="1:10" x14ac:dyDescent="0.25">
      <c r="A8" s="56"/>
      <c r="B8" s="43"/>
      <c r="C8" s="43"/>
      <c r="D8" s="43"/>
      <c r="E8" s="43"/>
      <c r="F8" s="43"/>
      <c r="G8" s="44"/>
      <c r="H8" s="29"/>
    </row>
    <row r="9" spans="1:10" x14ac:dyDescent="0.25">
      <c r="A9" s="56" t="s">
        <v>61</v>
      </c>
      <c r="B9" s="43"/>
      <c r="C9" s="43"/>
      <c r="D9" s="43"/>
      <c r="E9" s="43"/>
      <c r="F9" s="44" t="e">
        <f>#REF!</f>
        <v>#REF!</v>
      </c>
      <c r="G9" s="44" t="e">
        <f>IF(J9=TRUE,F9,"")</f>
        <v>#REF!</v>
      </c>
      <c r="H9" s="29" t="s">
        <v>23</v>
      </c>
      <c r="J9" t="b">
        <v>1</v>
      </c>
    </row>
    <row r="10" spans="1:10" ht="15.75" thickBot="1" x14ac:dyDescent="0.3">
      <c r="A10" s="57"/>
      <c r="B10" s="58"/>
      <c r="C10" s="58"/>
      <c r="D10" s="58"/>
      <c r="E10" s="58"/>
      <c r="F10" s="58"/>
      <c r="G10" s="59"/>
      <c r="H10" s="60"/>
    </row>
    <row r="11" spans="1:10" ht="19.5" thickBot="1" x14ac:dyDescent="0.35">
      <c r="A11" s="49" t="s">
        <v>62</v>
      </c>
      <c r="B11" s="50"/>
      <c r="C11" s="50"/>
      <c r="D11" s="50"/>
      <c r="E11" s="50"/>
      <c r="F11" s="50"/>
      <c r="G11" s="51" t="e">
        <f>SUM(G5:G9)</f>
        <v>#REF!</v>
      </c>
      <c r="H11" s="45" t="s">
        <v>23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3</xdr:row>
                    <xdr:rowOff>161925</xdr:rowOff>
                  </from>
                  <to>
                    <xdr:col>4</xdr:col>
                    <xdr:colOff>323850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 altText="Med ?">
                <anchor moveWithCells="1">
                  <from>
                    <xdr:col>4</xdr:col>
                    <xdr:colOff>9525</xdr:colOff>
                    <xdr:row>6</xdr:row>
                    <xdr:rowOff>9525</xdr:rowOff>
                  </from>
                  <to>
                    <xdr:col>4</xdr:col>
                    <xdr:colOff>314325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6</xdr:col>
                    <xdr:colOff>447675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53F3F28AB5149864E43D2CC99E4E9" ma:contentTypeVersion="8" ma:contentTypeDescription="Create a new document." ma:contentTypeScope="" ma:versionID="e464737994e706ee15ccede2253792af">
  <xsd:schema xmlns:xsd="http://www.w3.org/2001/XMLSchema" xmlns:xs="http://www.w3.org/2001/XMLSchema" xmlns:p="http://schemas.microsoft.com/office/2006/metadata/properties" xmlns:ns3="ef4f0882-09c5-4626-916c-39119a23842d" targetNamespace="http://schemas.microsoft.com/office/2006/metadata/properties" ma:root="true" ma:fieldsID="9b50a9e2cebcd7ec8cd9b7d8739c9c96" ns3:_="">
    <xsd:import namespace="ef4f0882-09c5-4626-916c-39119a2384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f0882-09c5-4626-916c-39119a2384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56D4F2-264A-4143-A21C-9AC895BDB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4f0882-09c5-4626-916c-39119a238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22A53-5756-4448-A4D3-6ECCD36286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5F99BF-7D1E-411A-A87F-CD053B5531C4}">
  <ds:schemaRefs>
    <ds:schemaRef ds:uri="http://www.w3.org/XML/1998/namespace"/>
    <ds:schemaRef ds:uri="http://schemas.microsoft.com/office/2006/metadata/properties"/>
    <ds:schemaRef ds:uri="ef4f0882-09c5-4626-916c-39119a23842d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Inddata</vt:lpstr>
      <vt:lpstr>Energipriser og omkostninger</vt:lpstr>
      <vt:lpstr>Finansiering</vt:lpstr>
      <vt:lpstr>Udtræk</vt:lpstr>
      <vt:lpstr>Hovedstol_a</vt:lpstr>
      <vt:lpstr>Rente_a</vt:lpstr>
      <vt:lpstr>'Energipriser og omkostninger'!Udskriftsområde</vt:lpstr>
      <vt:lpstr>Inddata!Udskriftsområde</vt:lpstr>
    </vt:vector>
  </TitlesOfParts>
  <Company>Fjernvarme Fyn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Peer Andersen</dc:creator>
  <cp:lastModifiedBy>Kasper Nadolny</cp:lastModifiedBy>
  <cp:lastPrinted>2022-02-21T13:31:32Z</cp:lastPrinted>
  <dcterms:created xsi:type="dcterms:W3CDTF">2012-01-03T07:04:59Z</dcterms:created>
  <dcterms:modified xsi:type="dcterms:W3CDTF">2022-06-30T09:44:45Z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N_DOK_DokumentNummer">
    <vt:lpwstr>D14-5256</vt:lpwstr>
  </property>
  <property fmtid="{D5CDD505-2E9C-101B-9397-08002B2CF9AE}" pid="3" name="DN_DOK_DokumentVersion">
    <vt:lpwstr>2.0</vt:lpwstr>
  </property>
  <property fmtid="{D5CDD505-2E9C-101B-9397-08002B2CF9AE}" pid="4" name="DN_DOK_DokumentNavn">
    <vt:lpwstr>Okonomiberegning_fjernvarme_Ferritslev</vt:lpwstr>
  </property>
  <property fmtid="{D5CDD505-2E9C-101B-9397-08002B2CF9AE}" pid="5" name="DN_DOK_ArbejdsOrdreNr">
    <vt:lpwstr> </vt:lpwstr>
  </property>
  <property fmtid="{D5CDD505-2E9C-101B-9397-08002B2CF9AE}" pid="6" name="DN_DOK_AnsvarligFuldeNavn">
    <vt:lpwstr>Allan Stihøj</vt:lpwstr>
  </property>
  <property fmtid="{D5CDD505-2E9C-101B-9397-08002B2CF9AE}" pid="7" name="DN_DOK_AnsvarligInitialer">
    <vt:lpwstr>AS</vt:lpwstr>
  </property>
  <property fmtid="{D5CDD505-2E9C-101B-9397-08002B2CF9AE}" pid="8" name="DN_DOK_AnsvarligEmail">
    <vt:lpwstr>as@fjernvarmefyn.dk</vt:lpwstr>
  </property>
  <property fmtid="{D5CDD505-2E9C-101B-9397-08002B2CF9AE}" pid="9" name="DN_DOK_AnsvarligTelefon">
    <vt:lpwstr>65 47 30 70</vt:lpwstr>
  </property>
  <property fmtid="{D5CDD505-2E9C-101B-9397-08002B2CF9AE}" pid="10" name="DN_DOK_AnsvarligTitel">
    <vt:lpwstr>Kundecenterchef</vt:lpwstr>
  </property>
  <property fmtid="{D5CDD505-2E9C-101B-9397-08002B2CF9AE}" pid="11" name="DN_DOK_BrevDato">
    <vt:lpwstr> </vt:lpwstr>
  </property>
  <property fmtid="{D5CDD505-2E9C-101B-9397-08002B2CF9AE}" pid="12" name="DN_DOK_Kontraktpart1Fuldenavn">
    <vt:lpwstr> </vt:lpwstr>
  </property>
  <property fmtid="{D5CDD505-2E9C-101B-9397-08002B2CF9AE}" pid="13" name="DN_DOK_Kontraktpart1Gade">
    <vt:lpwstr> </vt:lpwstr>
  </property>
  <property fmtid="{D5CDD505-2E9C-101B-9397-08002B2CF9AE}" pid="14" name="DN_DOK_Kontraktpart1PostNr">
    <vt:lpwstr> </vt:lpwstr>
  </property>
  <property fmtid="{D5CDD505-2E9C-101B-9397-08002B2CF9AE}" pid="15" name="DN_DOK_Kontraktpart1By">
    <vt:lpwstr> </vt:lpwstr>
  </property>
  <property fmtid="{D5CDD505-2E9C-101B-9397-08002B2CF9AE}" pid="16" name="DN_DOK_Kontraktpart1Område">
    <vt:lpwstr> </vt:lpwstr>
  </property>
  <property fmtid="{D5CDD505-2E9C-101B-9397-08002B2CF9AE}" pid="17" name="DN_DOK_Kontraktpart1Land">
    <vt:lpwstr> </vt:lpwstr>
  </property>
  <property fmtid="{D5CDD505-2E9C-101B-9397-08002B2CF9AE}" pid="18" name="DN_DOK_Kontraktpart2Fuldenavn">
    <vt:lpwstr> </vt:lpwstr>
  </property>
  <property fmtid="{D5CDD505-2E9C-101B-9397-08002B2CF9AE}" pid="19" name="DN_DOK_Kontraktpart2Gade">
    <vt:lpwstr> </vt:lpwstr>
  </property>
  <property fmtid="{D5CDD505-2E9C-101B-9397-08002B2CF9AE}" pid="20" name="DN_DOK_Modedato">
    <vt:lpwstr> </vt:lpwstr>
  </property>
  <property fmtid="{D5CDD505-2E9C-101B-9397-08002B2CF9AE}" pid="21" name="DN_DOK_Kontraktpart2Land">
    <vt:lpwstr> </vt:lpwstr>
  </property>
  <property fmtid="{D5CDD505-2E9C-101B-9397-08002B2CF9AE}" pid="22" name="DN_DOK_Kontraktpart2Område">
    <vt:lpwstr> </vt:lpwstr>
  </property>
  <property fmtid="{D5CDD505-2E9C-101B-9397-08002B2CF9AE}" pid="23" name="DN_DOK_Kontraktpart2PostNr">
    <vt:lpwstr> </vt:lpwstr>
  </property>
  <property fmtid="{D5CDD505-2E9C-101B-9397-08002B2CF9AE}" pid="24" name="DN_DOK_InternModelederFuldeNavn">
    <vt:lpwstr> </vt:lpwstr>
  </property>
  <property fmtid="{D5CDD505-2E9C-101B-9397-08002B2CF9AE}" pid="25" name="DN_DOK_Kontraktpart2By">
    <vt:lpwstr> </vt:lpwstr>
  </property>
  <property fmtid="{D5CDD505-2E9C-101B-9397-08002B2CF9AE}" pid="26" name="DN_DOK_EksternModelederFuldeNavn">
    <vt:lpwstr> </vt:lpwstr>
  </property>
  <property fmtid="{D5CDD505-2E9C-101B-9397-08002B2CF9AE}" pid="27" name="DN_DOK_Kontraktpart3By">
    <vt:lpwstr> </vt:lpwstr>
  </property>
  <property fmtid="{D5CDD505-2E9C-101B-9397-08002B2CF9AE}" pid="28" name="DN_DOK_Kontraktpart3Fuldenavn">
    <vt:lpwstr> </vt:lpwstr>
  </property>
  <property fmtid="{D5CDD505-2E9C-101B-9397-08002B2CF9AE}" pid="29" name="DN_DOK_Kontraktpart3Gade">
    <vt:lpwstr> </vt:lpwstr>
  </property>
  <property fmtid="{D5CDD505-2E9C-101B-9397-08002B2CF9AE}" pid="30" name="DN_DOK_Kontraktpart3Land">
    <vt:lpwstr> </vt:lpwstr>
  </property>
  <property fmtid="{D5CDD505-2E9C-101B-9397-08002B2CF9AE}" pid="31" name="DN_DOK_Kontraktpart4FuldeNavn">
    <vt:lpwstr> </vt:lpwstr>
  </property>
  <property fmtid="{D5CDD505-2E9C-101B-9397-08002B2CF9AE}" pid="32" name="DN_DOK_Kontraktpart3Område">
    <vt:lpwstr> </vt:lpwstr>
  </property>
  <property fmtid="{D5CDD505-2E9C-101B-9397-08002B2CF9AE}" pid="33" name="DN_DOK_Kontraktpart4Gade">
    <vt:lpwstr> </vt:lpwstr>
  </property>
  <property fmtid="{D5CDD505-2E9C-101B-9397-08002B2CF9AE}" pid="34" name="DN_DOK_Kontraktpart4Postnr">
    <vt:lpwstr> </vt:lpwstr>
  </property>
  <property fmtid="{D5CDD505-2E9C-101B-9397-08002B2CF9AE}" pid="35" name="DN_DOK_Kontraktpart3PostNr">
    <vt:lpwstr> </vt:lpwstr>
  </property>
  <property fmtid="{D5CDD505-2E9C-101B-9397-08002B2CF9AE}" pid="36" name="DN_DOK_Kontraktpart4Område">
    <vt:lpwstr> </vt:lpwstr>
  </property>
  <property fmtid="{D5CDD505-2E9C-101B-9397-08002B2CF9AE}" pid="37" name="DN_DOK_Kontraktpart4Land">
    <vt:lpwstr> </vt:lpwstr>
  </property>
  <property fmtid="{D5CDD505-2E9C-101B-9397-08002B2CF9AE}" pid="38" name="DN_DOK_KontraktstartDato">
    <vt:lpwstr> </vt:lpwstr>
  </property>
  <property fmtid="{D5CDD505-2E9C-101B-9397-08002B2CF9AE}" pid="39" name="DN_DOK_KontraktSlutDato">
    <vt:lpwstr> </vt:lpwstr>
  </property>
  <property fmtid="{D5CDD505-2E9C-101B-9397-08002B2CF9AE}" pid="40" name="DN_DOK_OpfølgningsDato">
    <vt:lpwstr> </vt:lpwstr>
  </property>
  <property fmtid="{D5CDD505-2E9C-101B-9397-08002B2CF9AE}" pid="41" name="DN_DOK_KontraktUnderskrift">
    <vt:lpwstr> </vt:lpwstr>
  </property>
  <property fmtid="{D5CDD505-2E9C-101B-9397-08002B2CF9AE}" pid="42" name="DN_DOK_Mødedeltagere">
    <vt:lpwstr> </vt:lpwstr>
  </property>
  <property fmtid="{D5CDD505-2E9C-101B-9397-08002B2CF9AE}" pid="43" name="DN_DOK_Mødetidspunkt">
    <vt:lpwstr> </vt:lpwstr>
  </property>
  <property fmtid="{D5CDD505-2E9C-101B-9397-08002B2CF9AE}" pid="44" name="DN_DOK_Mødested">
    <vt:lpwstr> </vt:lpwstr>
  </property>
  <property fmtid="{D5CDD505-2E9C-101B-9397-08002B2CF9AE}" pid="45" name="DN_DOK_Rumindhold_indskærnket">
    <vt:lpwstr> </vt:lpwstr>
  </property>
  <property fmtid="{D5CDD505-2E9C-101B-9397-08002B2CF9AE}" pid="46" name="DN_DOK_Rumindhold_ialt">
    <vt:lpwstr> </vt:lpwstr>
  </property>
  <property fmtid="{D5CDD505-2E9C-101B-9397-08002B2CF9AE}" pid="47" name="DN_DOK_Ændringsdato">
    <vt:lpwstr> </vt:lpwstr>
  </property>
  <property fmtid="{D5CDD505-2E9C-101B-9397-08002B2CF9AE}" pid="48" name="DN_DOK_Virksomhedshåndbog_Doknr">
    <vt:lpwstr> </vt:lpwstr>
  </property>
  <property fmtid="{D5CDD505-2E9C-101B-9397-08002B2CF9AE}" pid="49" name="DN_DOK_Gyldighedsdato">
    <vt:lpwstr> </vt:lpwstr>
  </property>
  <property fmtid="{D5CDD505-2E9C-101B-9397-08002B2CF9AE}" pid="50" name="DN_DOK_Godkendt">
    <vt:lpwstr> </vt:lpwstr>
  </property>
  <property fmtid="{D5CDD505-2E9C-101B-9397-08002B2CF9AE}" pid="51" name="DN_DOK_Udarbejdet_af_Initialer">
    <vt:lpwstr> </vt:lpwstr>
  </property>
  <property fmtid="{D5CDD505-2E9C-101B-9397-08002B2CF9AE}" pid="52" name="DN_DOK_Godkendt_af_initialer">
    <vt:lpwstr> </vt:lpwstr>
  </property>
  <property fmtid="{D5CDD505-2E9C-101B-9397-08002B2CF9AE}" pid="53" name="DN_DOK_Mødenummer">
    <vt:lpwstr> </vt:lpwstr>
  </property>
  <property fmtid="{D5CDD505-2E9C-101B-9397-08002B2CF9AE}" pid="54" name="DN_DOK_Rumindhold_Type">
    <vt:lpwstr> </vt:lpwstr>
  </property>
  <property fmtid="{D5CDD505-2E9C-101B-9397-08002B2CF9AE}" pid="55" name="DN_DOK_Afdeling">
    <vt:lpwstr> </vt:lpwstr>
  </property>
  <property fmtid="{D5CDD505-2E9C-101B-9397-08002B2CF9AE}" pid="56" name="DN_SAG_Sagsnummer">
    <vt:lpwstr>ms-950</vt:lpwstr>
  </property>
  <property fmtid="{D5CDD505-2E9C-101B-9397-08002B2CF9AE}" pid="57" name="DN_SAG_Sagsnavn">
    <vt:lpwstr>Fjernvarme i Feritslev/Birkum</vt:lpwstr>
  </property>
  <property fmtid="{D5CDD505-2E9C-101B-9397-08002B2CF9AE}" pid="58" name="DN_SAG_AnsvarligFuldenavn">
    <vt:lpwstr>Rikke Gitz</vt:lpwstr>
  </property>
  <property fmtid="{D5CDD505-2E9C-101B-9397-08002B2CF9AE}" pid="59" name="DN_SAG_AnsvarligInitialer">
    <vt:lpwstr>RG</vt:lpwstr>
  </property>
  <property fmtid="{D5CDD505-2E9C-101B-9397-08002B2CF9AE}" pid="60" name="DN_SAG_Medarbejder">
    <vt:lpwstr> </vt:lpwstr>
  </property>
  <property fmtid="{D5CDD505-2E9C-101B-9397-08002B2CF9AE}" pid="61" name="DN_SAG_CPR">
    <vt:lpwstr> </vt:lpwstr>
  </property>
  <property fmtid="{D5CDD505-2E9C-101B-9397-08002B2CF9AE}" pid="62" name="DN_SAG_Stilling">
    <vt:lpwstr> </vt:lpwstr>
  </property>
  <property fmtid="{D5CDD505-2E9C-101B-9397-08002B2CF9AE}" pid="63" name="DN_SAG_Afdeling">
    <vt:lpwstr> </vt:lpwstr>
  </property>
  <property fmtid="{D5CDD505-2E9C-101B-9397-08002B2CF9AE}" pid="64" name="DN_SAG_Fagforening">
    <vt:lpwstr> </vt:lpwstr>
  </property>
  <property fmtid="{D5CDD505-2E9C-101B-9397-08002B2CF9AE}" pid="65" name="DN_SAG_Arb_o_nr">
    <vt:lpwstr> </vt:lpwstr>
  </property>
  <property fmtid="{D5CDD505-2E9C-101B-9397-08002B2CF9AE}" pid="66" name="DN_Sag_Kalkulationsdato">
    <vt:lpwstr> </vt:lpwstr>
  </property>
  <property fmtid="{D5CDD505-2E9C-101B-9397-08002B2CF9AE}" pid="67" name="DN_SAG_Sagsbehandler_Initialer">
    <vt:lpwstr> </vt:lpwstr>
  </property>
  <property fmtid="{D5CDD505-2E9C-101B-9397-08002B2CF9AE}" pid="68" name="DN_SAG_Omraade">
    <vt:lpwstr> </vt:lpwstr>
  </property>
  <property fmtid="{D5CDD505-2E9C-101B-9397-08002B2CF9AE}" pid="69" name="Comments">
    <vt:lpwstr> </vt:lpwstr>
  </property>
  <property fmtid="{D5CDD505-2E9C-101B-9397-08002B2CF9AE}" pid="70" name="DN_DOK_Navn">
    <vt:lpwstr> </vt:lpwstr>
  </property>
  <property fmtid="{D5CDD505-2E9C-101B-9397-08002B2CF9AE}" pid="71" name="DN_DOK_Stilling">
    <vt:lpwstr> </vt:lpwstr>
  </property>
  <property fmtid="{D5CDD505-2E9C-101B-9397-08002B2CF9AE}" pid="72" name="DN_DOK_Ansættelsesdato">
    <vt:lpwstr> </vt:lpwstr>
  </property>
  <property fmtid="{D5CDD505-2E9C-101B-9397-08002B2CF9AE}" pid="73" name="DN_DOK_Timer">
    <vt:lpwstr> </vt:lpwstr>
  </property>
  <property fmtid="{D5CDD505-2E9C-101B-9397-08002B2CF9AE}" pid="74" name="DN_DOK_Fagforening">
    <vt:lpwstr> </vt:lpwstr>
  </property>
  <property fmtid="{D5CDD505-2E9C-101B-9397-08002B2CF9AE}" pid="75" name="DN_DOK_Persionsbidrag">
    <vt:lpwstr> </vt:lpwstr>
  </property>
  <property fmtid="{D5CDD505-2E9C-101B-9397-08002B2CF9AE}" pid="76" name="DN_DOK_Jordarbejde">
    <vt:lpwstr> </vt:lpwstr>
  </property>
  <property fmtid="{D5CDD505-2E9C-101B-9397-08002B2CF9AE}" pid="77" name="DN_DOK_Smedearbejde">
    <vt:lpwstr> </vt:lpwstr>
  </property>
  <property fmtid="{D5CDD505-2E9C-101B-9397-08002B2CF9AE}" pid="78" name="DN_DOK_Materialer">
    <vt:lpwstr> </vt:lpwstr>
  </property>
  <property fmtid="{D5CDD505-2E9C-101B-9397-08002B2CF9AE}" pid="79" name="DN_DOK_ProjekteringGIStilsyn">
    <vt:lpwstr> </vt:lpwstr>
  </property>
  <property fmtid="{D5CDD505-2E9C-101B-9397-08002B2CF9AE}" pid="80" name="DN_DOK_Ialt">
    <vt:lpwstr> </vt:lpwstr>
  </property>
  <property fmtid="{D5CDD505-2E9C-101B-9397-08002B2CF9AE}" pid="81" name="DN_DOK_Tilsyn_Initialer">
    <vt:lpwstr> </vt:lpwstr>
  </property>
  <property fmtid="{D5CDD505-2E9C-101B-9397-08002B2CF9AE}" pid="82" name="DN_SAG_Kunde">
    <vt:lpwstr> </vt:lpwstr>
  </property>
  <property fmtid="{D5CDD505-2E9C-101B-9397-08002B2CF9AE}" pid="83" name="DN_SAG_Forkalkulationsdato">
    <vt:lpwstr> </vt:lpwstr>
  </property>
  <property fmtid="{D5CDD505-2E9C-101B-9397-08002B2CF9AE}" pid="84" name="DN_DOK_Fejlbeskrivelse">
    <vt:lpwstr> </vt:lpwstr>
  </property>
  <property fmtid="{D5CDD505-2E9C-101B-9397-08002B2CF9AE}" pid="85" name="DN_DOK_Fejlangivelse">
    <vt:lpwstr> </vt:lpwstr>
  </property>
  <property fmtid="{D5CDD505-2E9C-101B-9397-08002B2CF9AE}" pid="86" name="DN_DOK_Fejlmeddelt">
    <vt:lpwstr> </vt:lpwstr>
  </property>
  <property fmtid="{D5CDD505-2E9C-101B-9397-08002B2CF9AE}" pid="87" name="DN_DOK_Fejldato">
    <vt:lpwstr> </vt:lpwstr>
  </property>
  <property fmtid="{D5CDD505-2E9C-101B-9397-08002B2CF9AE}" pid="88" name="DN_DOK_Arbejdstid">
    <vt:lpwstr> </vt:lpwstr>
  </property>
  <property fmtid="{D5CDD505-2E9C-101B-9397-08002B2CF9AE}" pid="89" name="DN_DOK_Kunde">
    <vt:lpwstr> </vt:lpwstr>
  </property>
  <property fmtid="{D5CDD505-2E9C-101B-9397-08002B2CF9AE}" pid="90" name="DN_DOK_Telefon1">
    <vt:lpwstr> </vt:lpwstr>
  </property>
  <property fmtid="{D5CDD505-2E9C-101B-9397-08002B2CF9AE}" pid="91" name="DN_DOK_Telefon2">
    <vt:lpwstr> </vt:lpwstr>
  </property>
  <property fmtid="{D5CDD505-2E9C-101B-9397-08002B2CF9AE}" pid="92" name="DN_DOK_ModtagetAf">
    <vt:lpwstr> </vt:lpwstr>
  </property>
  <property fmtid="{D5CDD505-2E9C-101B-9397-08002B2CF9AE}" pid="93" name="DN_DOK_M3">
    <vt:lpwstr> </vt:lpwstr>
  </property>
  <property fmtid="{D5CDD505-2E9C-101B-9397-08002B2CF9AE}" pid="94" name="DN_DOK_GJ">
    <vt:lpwstr> </vt:lpwstr>
  </property>
  <property fmtid="{D5CDD505-2E9C-101B-9397-08002B2CF9AE}" pid="95" name="DN_DOK_TFremRetur">
    <vt:lpwstr> </vt:lpwstr>
  </property>
  <property fmtid="{D5CDD505-2E9C-101B-9397-08002B2CF9AE}" pid="96" name="DN_DOK_Hovedhaner">
    <vt:lpwstr> </vt:lpwstr>
  </property>
  <property fmtid="{D5CDD505-2E9C-101B-9397-08002B2CF9AE}" pid="97" name="DN_DOK_Fejltype">
    <vt:lpwstr> </vt:lpwstr>
  </property>
  <property fmtid="{D5CDD505-2E9C-101B-9397-08002B2CF9AE}" pid="98" name="DN_DOK_FejlUdbedret">
    <vt:lpwstr> </vt:lpwstr>
  </property>
  <property fmtid="{D5CDD505-2E9C-101B-9397-08002B2CF9AE}" pid="99" name="DN_DOK_Klokken">
    <vt:lpwstr> </vt:lpwstr>
  </property>
  <property fmtid="{D5CDD505-2E9C-101B-9397-08002B2CF9AE}" pid="100" name="DN_DOK_FejlUdbedretAF">
    <vt:lpwstr> </vt:lpwstr>
  </property>
  <property fmtid="{D5CDD505-2E9C-101B-9397-08002B2CF9AE}" pid="101" name="DN_DOK_SetAf">
    <vt:lpwstr> </vt:lpwstr>
  </property>
  <property fmtid="{D5CDD505-2E9C-101B-9397-08002B2CF9AE}" pid="102" name="DN_Dok_AflæsningTimer">
    <vt:lpwstr> </vt:lpwstr>
  </property>
  <property fmtid="{D5CDD505-2E9C-101B-9397-08002B2CF9AE}" pid="103" name="DN_DOK_Bemærkninger">
    <vt:lpwstr> </vt:lpwstr>
  </property>
  <property fmtid="{D5CDD505-2E9C-101B-9397-08002B2CF9AE}" pid="104" name="DN_DOK_Arb_o_nr">
    <vt:lpwstr> </vt:lpwstr>
  </property>
  <property fmtid="{D5CDD505-2E9C-101B-9397-08002B2CF9AE}" pid="105" name="DN_DOK_Vedr">
    <vt:lpwstr> </vt:lpwstr>
  </property>
  <property fmtid="{D5CDD505-2E9C-101B-9397-08002B2CF9AE}" pid="106" name="DN_DOK_tegningsnummer">
    <vt:lpwstr> </vt:lpwstr>
  </property>
  <property fmtid="{D5CDD505-2E9C-101B-9397-08002B2CF9AE}" pid="107" name="DN_DOK_ugenr">
    <vt:lpwstr> </vt:lpwstr>
  </property>
  <property fmtid="{D5CDD505-2E9C-101B-9397-08002B2CF9AE}" pid="108" name="DN_DOK_årstal">
    <vt:lpwstr> </vt:lpwstr>
  </property>
  <property fmtid="{D5CDD505-2E9C-101B-9397-08002B2CF9AE}" pid="109" name="DN_DOK_Kontaktperson">
    <vt:lpwstr> </vt:lpwstr>
  </property>
  <property fmtid="{D5CDD505-2E9C-101B-9397-08002B2CF9AE}" pid="110" name="DN_DOK_Meter">
    <vt:lpwstr> </vt:lpwstr>
  </property>
  <property fmtid="{D5CDD505-2E9C-101B-9397-08002B2CF9AE}" pid="111" name="DN_DOK_m2_ejendom">
    <vt:lpwstr> </vt:lpwstr>
  </property>
  <property fmtid="{D5CDD505-2E9C-101B-9397-08002B2CF9AE}" pid="112" name="DN_DOK_m2_kælder">
    <vt:lpwstr> </vt:lpwstr>
  </property>
  <property fmtid="{D5CDD505-2E9C-101B-9397-08002B2CF9AE}" pid="113" name="DN_DOK_Afkryds_GAS">
    <vt:lpwstr> </vt:lpwstr>
  </property>
  <property fmtid="{D5CDD505-2E9C-101B-9397-08002B2CF9AE}" pid="114" name="DN_DOK_Fjern_Olietank">
    <vt:lpwstr> </vt:lpwstr>
  </property>
  <property fmtid="{D5CDD505-2E9C-101B-9397-08002B2CF9AE}" pid="115" name="DN_DOK_VVS_installation">
    <vt:lpwstr> </vt:lpwstr>
  </property>
  <property fmtid="{D5CDD505-2E9C-101B-9397-08002B2CF9AE}" pid="116" name="DN_DOK_Finansiering">
    <vt:lpwstr> </vt:lpwstr>
  </property>
  <property fmtid="{D5CDD505-2E9C-101B-9397-08002B2CF9AE}" pid="117" name="DN_DOK_Samlet_Pris">
    <vt:lpwstr> </vt:lpwstr>
  </property>
  <property fmtid="{D5CDD505-2E9C-101B-9397-08002B2CF9AE}" pid="118" name="DN_DOK_Underskriftsdato">
    <vt:lpwstr> </vt:lpwstr>
  </property>
  <property fmtid="{D5CDD505-2E9C-101B-9397-08002B2CF9AE}" pid="119" name="DN_DOK_Anlægsadresse_Gade">
    <vt:lpwstr> </vt:lpwstr>
  </property>
  <property fmtid="{D5CDD505-2E9C-101B-9397-08002B2CF9AE}" pid="120" name="DN_DOK_Anlægsadresse_Postnr">
    <vt:lpwstr> </vt:lpwstr>
  </property>
  <property fmtid="{D5CDD505-2E9C-101B-9397-08002B2CF9AE}" pid="121" name="DN_DOK_Anlægsadresse_By">
    <vt:lpwstr> </vt:lpwstr>
  </property>
  <property fmtid="{D5CDD505-2E9C-101B-9397-08002B2CF9AE}" pid="122" name="DN_DOK_Besøgsdato">
    <vt:lpwstr> </vt:lpwstr>
  </property>
  <property fmtid="{D5CDD505-2E9C-101B-9397-08002B2CF9AE}" pid="123" name="DN_DOK_Brugernavn">
    <vt:lpwstr> </vt:lpwstr>
  </property>
  <property fmtid="{D5CDD505-2E9C-101B-9397-08002B2CF9AE}" pid="124" name="DN_DOK_Dokument_Nr">
    <vt:lpwstr>D14-5256</vt:lpwstr>
  </property>
  <property fmtid="{D5CDD505-2E9C-101B-9397-08002B2CF9AE}" pid="125" name="DN_DOK_Låntager1_Navn">
    <vt:lpwstr> </vt:lpwstr>
  </property>
  <property fmtid="{D5CDD505-2E9C-101B-9397-08002B2CF9AE}" pid="126" name="DN_DOK_Låntager1_Gade">
    <vt:lpwstr> </vt:lpwstr>
  </property>
  <property fmtid="{D5CDD505-2E9C-101B-9397-08002B2CF9AE}" pid="127" name="DN_DOK_Låntager1_PostNr">
    <vt:lpwstr> </vt:lpwstr>
  </property>
  <property fmtid="{D5CDD505-2E9C-101B-9397-08002B2CF9AE}" pid="128" name="DN_DOK_Låntager1_By">
    <vt:lpwstr> </vt:lpwstr>
  </property>
  <property fmtid="{D5CDD505-2E9C-101B-9397-08002B2CF9AE}" pid="129" name="DN_DOK_Låntager2_Navn">
    <vt:lpwstr> </vt:lpwstr>
  </property>
  <property fmtid="{D5CDD505-2E9C-101B-9397-08002B2CF9AE}" pid="130" name="DN_DOK_Låntager2_Gade">
    <vt:lpwstr> </vt:lpwstr>
  </property>
  <property fmtid="{D5CDD505-2E9C-101B-9397-08002B2CF9AE}" pid="131" name="DN_DOK_Låntager2_PostNr">
    <vt:lpwstr> </vt:lpwstr>
  </property>
  <property fmtid="{D5CDD505-2E9C-101B-9397-08002B2CF9AE}" pid="132" name="DN_DOK_Låntager2_By">
    <vt:lpwstr> </vt:lpwstr>
  </property>
  <property fmtid="{D5CDD505-2E9C-101B-9397-08002B2CF9AE}" pid="133" name="DN_DOK_Lån_Minus_Rente">
    <vt:lpwstr> </vt:lpwstr>
  </property>
  <property fmtid="{D5CDD505-2E9C-101B-9397-08002B2CF9AE}" pid="134" name="DN_DOK_Skriver_Kroner">
    <vt:lpwstr> </vt:lpwstr>
  </property>
  <property fmtid="{D5CDD505-2E9C-101B-9397-08002B2CF9AE}" pid="135" name="DN_DOK_Lån_Plus_Rente">
    <vt:lpwstr> </vt:lpwstr>
  </property>
  <property fmtid="{D5CDD505-2E9C-101B-9397-08002B2CF9AE}" pid="136" name="DN_DOK_Kvartalsrate">
    <vt:lpwstr> </vt:lpwstr>
  </property>
  <property fmtid="{D5CDD505-2E9C-101B-9397-08002B2CF9AE}" pid="137" name="DN_DOK_Første_Dag">
    <vt:lpwstr> </vt:lpwstr>
  </property>
  <property fmtid="{D5CDD505-2E9C-101B-9397-08002B2CF9AE}" pid="138" name="DN_DOK_Første_Kvartal">
    <vt:lpwstr> </vt:lpwstr>
  </property>
  <property fmtid="{D5CDD505-2E9C-101B-9397-08002B2CF9AE}" pid="139" name="DN_DOK_Første_år">
    <vt:lpwstr> </vt:lpwstr>
  </property>
  <property fmtid="{D5CDD505-2E9C-101B-9397-08002B2CF9AE}" pid="140" name="DN_DOK_Sidste_Kvartal">
    <vt:lpwstr> </vt:lpwstr>
  </property>
  <property fmtid="{D5CDD505-2E9C-101B-9397-08002B2CF9AE}" pid="141" name="DN_DOK_Sidste_År">
    <vt:lpwstr> </vt:lpwstr>
  </property>
  <property fmtid="{D5CDD505-2E9C-101B-9397-08002B2CF9AE}" pid="142" name="DN_DOK_Fast_Rente">
    <vt:lpwstr> </vt:lpwstr>
  </property>
  <property fmtid="{D5CDD505-2E9C-101B-9397-08002B2CF9AE}" pid="143" name="DN_DOK_Antal_Ydelser">
    <vt:lpwstr> </vt:lpwstr>
  </property>
  <property fmtid="{D5CDD505-2E9C-101B-9397-08002B2CF9AE}" pid="144" name="DN_DOK_Antal_år">
    <vt:lpwstr> </vt:lpwstr>
  </property>
  <property fmtid="{D5CDD505-2E9C-101B-9397-08002B2CF9AE}" pid="145" name="DN_SAG_Postadresse">
    <vt:lpwstr> </vt:lpwstr>
  </property>
  <property fmtid="{D5CDD505-2E9C-101B-9397-08002B2CF9AE}" pid="146" name="DN_SAG_Målernr">
    <vt:lpwstr> </vt:lpwstr>
  </property>
  <property fmtid="{D5CDD505-2E9C-101B-9397-08002B2CF9AE}" pid="147" name="DN_SAG_Følernes_placering">
    <vt:lpwstr> </vt:lpwstr>
  </property>
  <property fmtid="{D5CDD505-2E9C-101B-9397-08002B2CF9AE}" pid="148" name="DN_SAG_Målers_placering">
    <vt:lpwstr> </vt:lpwstr>
  </property>
  <property fmtid="{D5CDD505-2E9C-101B-9397-08002B2CF9AE}" pid="149" name="DN_SAG_Plomber">
    <vt:lpwstr> </vt:lpwstr>
  </property>
  <property fmtid="{D5CDD505-2E9C-101B-9397-08002B2CF9AE}" pid="150" name="DN_SAG_EL_tilslutning">
    <vt:lpwstr> </vt:lpwstr>
  </property>
  <property fmtid="{D5CDD505-2E9C-101B-9397-08002B2CF9AE}" pid="151" name="DN_SAG_Billeder">
    <vt:lpwstr> </vt:lpwstr>
  </property>
  <property fmtid="{D5CDD505-2E9C-101B-9397-08002B2CF9AE}" pid="152" name="DN_SAG_Måler_udleveret">
    <vt:lpwstr> </vt:lpwstr>
  </property>
  <property fmtid="{D5CDD505-2E9C-101B-9397-08002B2CF9AE}" pid="153" name="DN_SAG_Måler_opsat">
    <vt:lpwstr> </vt:lpwstr>
  </property>
  <property fmtid="{D5CDD505-2E9C-101B-9397-08002B2CF9AE}" pid="154" name="DN_SAG_Bemærkninger">
    <vt:lpwstr> </vt:lpwstr>
  </property>
  <property fmtid="{D5CDD505-2E9C-101B-9397-08002B2CF9AE}" pid="155" name="DN_SAG_Adresse">
    <vt:lpwstr> </vt:lpwstr>
  </property>
  <property fmtid="{D5CDD505-2E9C-101B-9397-08002B2CF9AE}" pid="156" name="DN_SAG_Telefon1">
    <vt:lpwstr> </vt:lpwstr>
  </property>
  <property fmtid="{D5CDD505-2E9C-101B-9397-08002B2CF9AE}" pid="157" name="DN_SAG_Telefon2">
    <vt:lpwstr> </vt:lpwstr>
  </property>
  <property fmtid="{D5CDD505-2E9C-101B-9397-08002B2CF9AE}" pid="158" name="DN_SAG_E_mail">
    <vt:lpwstr> </vt:lpwstr>
  </property>
  <property fmtid="{D5CDD505-2E9C-101B-9397-08002B2CF9AE}" pid="159" name="DN_SAG_kunde_Fuldenavn">
    <vt:lpwstr> </vt:lpwstr>
  </property>
  <property fmtid="{D5CDD505-2E9C-101B-9397-08002B2CF9AE}" pid="160" name="DN_SAG_Kunde_Gade">
    <vt:lpwstr> </vt:lpwstr>
  </property>
  <property fmtid="{D5CDD505-2E9C-101B-9397-08002B2CF9AE}" pid="161" name="DN_SAG_Kunde_Postnr">
    <vt:lpwstr> </vt:lpwstr>
  </property>
  <property fmtid="{D5CDD505-2E9C-101B-9397-08002B2CF9AE}" pid="162" name="DN_SAG_Kunde_By">
    <vt:lpwstr> </vt:lpwstr>
  </property>
  <property fmtid="{D5CDD505-2E9C-101B-9397-08002B2CF9AE}" pid="163" name="DN_SAG_Projekttype">
    <vt:lpwstr> </vt:lpwstr>
  </property>
  <property fmtid="{D5CDD505-2E9C-101B-9397-08002B2CF9AE}" pid="164" name="DN_SAG_Overenskomst">
    <vt:lpwstr> </vt:lpwstr>
  </property>
  <property fmtid="{D5CDD505-2E9C-101B-9397-08002B2CF9AE}" pid="165" name="DN_SAG_Medarb_nr">
    <vt:lpwstr> </vt:lpwstr>
  </property>
  <property fmtid="{D5CDD505-2E9C-101B-9397-08002B2CF9AE}" pid="166" name="DN_SAG_Postadr_Fuldenavn">
    <vt:lpwstr> </vt:lpwstr>
  </property>
  <property fmtid="{D5CDD505-2E9C-101B-9397-08002B2CF9AE}" pid="167" name="DN_SAG_Postadr_Gade">
    <vt:lpwstr> </vt:lpwstr>
  </property>
  <property fmtid="{D5CDD505-2E9C-101B-9397-08002B2CF9AE}" pid="168" name="DN_SAG_Postadr_Postnr">
    <vt:lpwstr> </vt:lpwstr>
  </property>
  <property fmtid="{D5CDD505-2E9C-101B-9397-08002B2CF9AE}" pid="169" name="DN_SAG_Postadr_By">
    <vt:lpwstr> </vt:lpwstr>
  </property>
  <property fmtid="{D5CDD505-2E9C-101B-9397-08002B2CF9AE}" pid="170" name="DN_SAG_Ansættelsesdato">
    <vt:lpwstr> </vt:lpwstr>
  </property>
  <property fmtid="{D5CDD505-2E9C-101B-9397-08002B2CF9AE}" pid="171" name="DN_SAG_Fratrædelsesdato">
    <vt:lpwstr> </vt:lpwstr>
  </property>
  <property fmtid="{D5CDD505-2E9C-101B-9397-08002B2CF9AE}" pid="172" name="DN_SAG_SystemEjer">
    <vt:lpwstr> </vt:lpwstr>
  </property>
  <property fmtid="{D5CDD505-2E9C-101B-9397-08002B2CF9AE}" pid="173" name="DN_SAG_DataEjer">
    <vt:lpwstr> </vt:lpwstr>
  </property>
  <property fmtid="{D5CDD505-2E9C-101B-9397-08002B2CF9AE}" pid="174" name="DN_SAG_SupIntNavn1">
    <vt:lpwstr> </vt:lpwstr>
  </property>
  <property fmtid="{D5CDD505-2E9C-101B-9397-08002B2CF9AE}" pid="175" name="DN_SAG_Leverandør">
    <vt:lpwstr> </vt:lpwstr>
  </property>
  <property fmtid="{D5CDD505-2E9C-101B-9397-08002B2CF9AE}" pid="176" name="DN_SAG_SupEksNavn1">
    <vt:lpwstr> </vt:lpwstr>
  </property>
  <property fmtid="{D5CDD505-2E9C-101B-9397-08002B2CF9AE}" pid="177" name="DN_SAG_Bemærkninger2">
    <vt:lpwstr> </vt:lpwstr>
  </property>
  <property fmtid="{D5CDD505-2E9C-101B-9397-08002B2CF9AE}" pid="178" name="DN_SAG_ServerNavne">
    <vt:lpwstr> </vt:lpwstr>
  </property>
  <property fmtid="{D5CDD505-2E9C-101B-9397-08002B2CF9AE}" pid="179" name="DN_SAG_SupIntAfd1">
    <vt:lpwstr> </vt:lpwstr>
  </property>
  <property fmtid="{D5CDD505-2E9C-101B-9397-08002B2CF9AE}" pid="180" name="DN_SAG_SupIntTlf1">
    <vt:lpwstr> </vt:lpwstr>
  </property>
  <property fmtid="{D5CDD505-2E9C-101B-9397-08002B2CF9AE}" pid="181" name="DN_SAG_SupIntNavn2">
    <vt:lpwstr> </vt:lpwstr>
  </property>
  <property fmtid="{D5CDD505-2E9C-101B-9397-08002B2CF9AE}" pid="182" name="DN_SAG_SupIntAfd2">
    <vt:lpwstr> </vt:lpwstr>
  </property>
  <property fmtid="{D5CDD505-2E9C-101B-9397-08002B2CF9AE}" pid="183" name="DN_SAG_SupIntTlf2">
    <vt:lpwstr> </vt:lpwstr>
  </property>
  <property fmtid="{D5CDD505-2E9C-101B-9397-08002B2CF9AE}" pid="184" name="DN_SAG_SupIntNavn3">
    <vt:lpwstr> </vt:lpwstr>
  </property>
  <property fmtid="{D5CDD505-2E9C-101B-9397-08002B2CF9AE}" pid="185" name="DN_SAG_SupIntAfd3">
    <vt:lpwstr> </vt:lpwstr>
  </property>
  <property fmtid="{D5CDD505-2E9C-101B-9397-08002B2CF9AE}" pid="186" name="DN_SAG_SupIntTlf3">
    <vt:lpwstr> </vt:lpwstr>
  </property>
  <property fmtid="{D5CDD505-2E9C-101B-9397-08002B2CF9AE}" pid="187" name="DN_SAG_SupEksFirma1">
    <vt:lpwstr> </vt:lpwstr>
  </property>
  <property fmtid="{D5CDD505-2E9C-101B-9397-08002B2CF9AE}" pid="188" name="DN_SAG_SupEksEmail1">
    <vt:lpwstr> </vt:lpwstr>
  </property>
  <property fmtid="{D5CDD505-2E9C-101B-9397-08002B2CF9AE}" pid="189" name="DN_SAG_SupEksTlf1">
    <vt:lpwstr> </vt:lpwstr>
  </property>
  <property fmtid="{D5CDD505-2E9C-101B-9397-08002B2CF9AE}" pid="190" name="DN_SAG_Afdelingsnummer">
    <vt:lpwstr> </vt:lpwstr>
  </property>
  <property fmtid="{D5CDD505-2E9C-101B-9397-08002B2CF9AE}" pid="191" name="DN_SAG_Leverandør2">
    <vt:lpwstr> </vt:lpwstr>
  </property>
  <property fmtid="{D5CDD505-2E9C-101B-9397-08002B2CF9AE}" pid="192" name="DN_SAG_SupEksNavn2">
    <vt:lpwstr> </vt:lpwstr>
  </property>
  <property fmtid="{D5CDD505-2E9C-101B-9397-08002B2CF9AE}" pid="193" name="DN_SAG_SupEksFirma2">
    <vt:lpwstr> </vt:lpwstr>
  </property>
  <property fmtid="{D5CDD505-2E9C-101B-9397-08002B2CF9AE}" pid="194" name="DN_SAG_SupEksEmail2">
    <vt:lpwstr> </vt:lpwstr>
  </property>
  <property fmtid="{D5CDD505-2E9C-101B-9397-08002B2CF9AE}" pid="195" name="DN_SAG_SupEksTlf2">
    <vt:lpwstr> </vt:lpwstr>
  </property>
  <property fmtid="{D5CDD505-2E9C-101B-9397-08002B2CF9AE}" pid="196" name="DN_SAG_SupEksNavn3">
    <vt:lpwstr> </vt:lpwstr>
  </property>
  <property fmtid="{D5CDD505-2E9C-101B-9397-08002B2CF9AE}" pid="197" name="DN_SAG_SupEksFirma3">
    <vt:lpwstr> </vt:lpwstr>
  </property>
  <property fmtid="{D5CDD505-2E9C-101B-9397-08002B2CF9AE}" pid="198" name="DN_SAG_SupEksEmail3">
    <vt:lpwstr> </vt:lpwstr>
  </property>
  <property fmtid="{D5CDD505-2E9C-101B-9397-08002B2CF9AE}" pid="199" name="DN_SAG_SupEksTlf3">
    <vt:lpwstr> </vt:lpwstr>
  </property>
  <property fmtid="{D5CDD505-2E9C-101B-9397-08002B2CF9AE}" pid="200" name="DN_SAG_SupEksNavn4">
    <vt:lpwstr> </vt:lpwstr>
  </property>
  <property fmtid="{D5CDD505-2E9C-101B-9397-08002B2CF9AE}" pid="201" name="DN_SAG_SupEksFirma4">
    <vt:lpwstr> </vt:lpwstr>
  </property>
  <property fmtid="{D5CDD505-2E9C-101B-9397-08002B2CF9AE}" pid="202" name="DN_SAG_SupEksEmail4">
    <vt:lpwstr> </vt:lpwstr>
  </property>
  <property fmtid="{D5CDD505-2E9C-101B-9397-08002B2CF9AE}" pid="203" name="DN_SAG_SupEksTlf4">
    <vt:lpwstr> </vt:lpwstr>
  </property>
  <property fmtid="{D5CDD505-2E9C-101B-9397-08002B2CF9AE}" pid="204" name="DN_SAG_SupEksNavn5">
    <vt:lpwstr> </vt:lpwstr>
  </property>
  <property fmtid="{D5CDD505-2E9C-101B-9397-08002B2CF9AE}" pid="205" name="DN_SAG_SupEksFirma5">
    <vt:lpwstr> </vt:lpwstr>
  </property>
  <property fmtid="{D5CDD505-2E9C-101B-9397-08002B2CF9AE}" pid="206" name="DN_SAG_SupEksEmail5">
    <vt:lpwstr> </vt:lpwstr>
  </property>
  <property fmtid="{D5CDD505-2E9C-101B-9397-08002B2CF9AE}" pid="207" name="DN_SAG_SupEksTlf5">
    <vt:lpwstr> </vt:lpwstr>
  </property>
  <property fmtid="{D5CDD505-2E9C-101B-9397-08002B2CF9AE}" pid="208" name="DN_SAG_SupIntNavn4">
    <vt:lpwstr> </vt:lpwstr>
  </property>
  <property fmtid="{D5CDD505-2E9C-101B-9397-08002B2CF9AE}" pid="209" name="DN_SAG_SupIntAfd4">
    <vt:lpwstr> </vt:lpwstr>
  </property>
  <property fmtid="{D5CDD505-2E9C-101B-9397-08002B2CF9AE}" pid="210" name="DN_SAG_SupIntTlf4">
    <vt:lpwstr> </vt:lpwstr>
  </property>
  <property fmtid="{D5CDD505-2E9C-101B-9397-08002B2CF9AE}" pid="211" name="DN_SAG_SupIntNavn5">
    <vt:lpwstr> </vt:lpwstr>
  </property>
  <property fmtid="{D5CDD505-2E9C-101B-9397-08002B2CF9AE}" pid="212" name="DN_SAG_SupIntAfd5">
    <vt:lpwstr> </vt:lpwstr>
  </property>
  <property fmtid="{D5CDD505-2E9C-101B-9397-08002B2CF9AE}" pid="213" name="DN_SAG_SupIntTlf5">
    <vt:lpwstr> </vt:lpwstr>
  </property>
  <property fmtid="{D5CDD505-2E9C-101B-9397-08002B2CF9AE}" pid="214" name="DN_DOK_Org_Afdeling">
    <vt:lpwstr> </vt:lpwstr>
  </property>
  <property fmtid="{D5CDD505-2E9C-101B-9397-08002B2CF9AE}" pid="215" name="DN_DOK_Startdato">
    <vt:lpwstr> </vt:lpwstr>
  </property>
  <property fmtid="{D5CDD505-2E9C-101B-9397-08002B2CF9AE}" pid="216" name="DN_DOK_Grundløntrin">
    <vt:lpwstr> </vt:lpwstr>
  </property>
  <property fmtid="{D5CDD505-2E9C-101B-9397-08002B2CF9AE}" pid="217" name="DN_DOK_Funktionsløn">
    <vt:lpwstr> </vt:lpwstr>
  </property>
  <property fmtid="{D5CDD505-2E9C-101B-9397-08002B2CF9AE}" pid="218" name="DN_DOK_Kvalifikationsløn">
    <vt:lpwstr> </vt:lpwstr>
  </property>
  <property fmtid="{D5CDD505-2E9C-101B-9397-08002B2CF9AE}" pid="219" name="DN_DOK_Løntrin_i_alt">
    <vt:lpwstr> </vt:lpwstr>
  </property>
  <property fmtid="{D5CDD505-2E9C-101B-9397-08002B2CF9AE}" pid="220" name="DN_DOK_Nettobeløb">
    <vt:lpwstr> </vt:lpwstr>
  </property>
  <property fmtid="{D5CDD505-2E9C-101B-9397-08002B2CF9AE}" pid="221" name="DN_DOK_Bruttobeløb">
    <vt:lpwstr> </vt:lpwstr>
  </property>
  <property fmtid="{D5CDD505-2E9C-101B-9397-08002B2CF9AE}" pid="222" name="DN_DOK_TXT_Fagforening">
    <vt:lpwstr> </vt:lpwstr>
  </property>
  <property fmtid="{D5CDD505-2E9C-101B-9397-08002B2CF9AE}" pid="223" name="DN_SAG_Højtryksledning">
    <vt:lpwstr> </vt:lpwstr>
  </property>
  <property fmtid="{D5CDD505-2E9C-101B-9397-08002B2CF9AE}" pid="224" name="DN_SAG_CPR_4_sidste">
    <vt:lpwstr> </vt:lpwstr>
  </property>
  <property fmtid="{D5CDD505-2E9C-101B-9397-08002B2CF9AE}" pid="225" name="ContentTypeId">
    <vt:lpwstr>0x01010038953F3F28AB5149864E43D2CC99E4E9</vt:lpwstr>
  </property>
</Properties>
</file>